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2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(Доходы)'!$B$18:$J$162</definedName>
    <definedName name="TableRow9">'Исполение бюджета (Расходы)'!$E$6:$O$132</definedName>
    <definedName name="Yaer">#REF!</definedName>
    <definedName name="Year">#REF!</definedName>
    <definedName name="_xlnm.Print_Area" localSheetId="0">'Исполение бюджета (Доходы)'!$A$1:$J$166</definedName>
    <definedName name="_xlnm.Print_Area" localSheetId="2">'Исполение бюджета (Источники)'!$A$1:$J$33</definedName>
    <definedName name="_xlnm.Print_Area" localSheetId="1">'Исполение бюджета (Расходы)'!$A$1:$O$132</definedName>
  </definedNames>
  <calcPr fullCalcOnLoad="1"/>
</workbook>
</file>

<file path=xl/sharedStrings.xml><?xml version="1.0" encoding="utf-8"?>
<sst xmlns="http://schemas.openxmlformats.org/spreadsheetml/2006/main" count="505" uniqueCount="315">
  <si>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</si>
  <si>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</si>
  <si>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</si>
  <si>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</si>
  <si>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</si>
  <si>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</si>
  <si>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</si>
  <si>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</si>
  <si>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</si>
  <si>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</si>
  <si>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</si>
  <si>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</si>
  <si>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</si>
  <si>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</si>
  <si>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</si>
  <si>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</si>
  <si>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</si>
  <si>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</si>
  <si>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</si>
  <si>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</si>
  <si>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</si>
  <si>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</si>
  <si>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</si>
  <si>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</si>
  <si>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</si>
  <si>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</si>
  <si>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</si>
  <si>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</si>
  <si>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</si>
  <si>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</si>
  <si>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</si>
  <si>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</si>
  <si>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</si>
  <si>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</si>
  <si>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</si>
  <si>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</si>
  <si>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</si>
  <si>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</si>
  <si>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</si>
  <si>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</si>
  <si>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</si>
  <si>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</si>
  <si>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</si>
  <si>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</si>
  <si>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</si>
  <si>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</si>
  <si>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</si>
  <si>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</si>
  <si>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</si>
  <si>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</si>
  <si>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</si>
  <si>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</si>
  <si>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</si>
  <si>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</si>
  <si>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</si>
  <si>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</si>
  <si>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</si>
  <si>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</si>
  <si>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</si>
  <si>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</si>
  <si>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</si>
  <si>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</si>
  <si>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</si>
  <si>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</si>
  <si>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</si>
  <si>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</si>
  <si>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</si>
  <si>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</si>
  <si>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</si>
  <si>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</si>
  <si>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</si>
  <si>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</si>
  <si>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</si>
  <si>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</si>
  <si>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</si>
  <si>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</si>
  <si>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</si>
  <si>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</si>
  <si>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</si>
  <si>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</si>
  <si>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</si>
  <si>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</si>
  <si>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</si>
  <si>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</si>
  <si>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</si>
  <si>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</si>
  <si>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</si>
  <si>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</si>
  <si>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</si>
  <si>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</si>
  <si>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</si>
  <si>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</si>
  <si>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</si>
  <si>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</si>
  <si>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</si>
  <si>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</si>
  <si>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</si>
  <si>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</si>
  <si>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</si>
  <si>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</si>
  <si>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</si>
  <si>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</si>
  <si>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</si>
  <si>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</si>
  <si>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</si>
  <si>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</si>
  <si>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</si>
  <si>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</si>
  <si>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</si>
  <si>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</si>
  <si>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</si>
  <si>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</si>
  <si>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</si>
  <si>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</si>
  <si>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</si>
  <si>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Невыясненные поступления, зачисляемые в бюджеты поселений</t>
  </si>
  <si>
    <t>65011701050100000180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</si>
  <si>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</si>
  <si>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</si>
  <si>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</si>
  <si>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</si>
  <si>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</si>
  <si>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</si>
  <si>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</si>
  <si>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</si>
  <si>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</si>
  <si>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</si>
  <si>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</si>
  <si>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</si>
  <si>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</si>
  <si>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</si>
  <si>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</si>
  <si>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</si>
  <si>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</si>
  <si>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</si>
  <si>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</si>
  <si>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</si>
  <si>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</si>
  <si>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</si>
  <si>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</si>
  <si>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</si>
  <si>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</si>
  <si>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</si>
  <si>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</si>
  <si>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</si>
  <si>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</si>
  <si>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</si>
  <si>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</si>
  <si>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</si>
  <si>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Глава муниципального образования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</si>
  <si>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</si>
  <si>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</si>
  <si>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</si>
  <si>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</si>
  <si>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</si>
  <si>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</si>
  <si>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</si>
  <si>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Связь и информатика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</si>
  <si>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</si>
  <si>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</si>
  <si>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</si>
  <si>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</si>
  <si>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</si>
  <si>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</si>
  <si>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</si>
  <si>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</si>
  <si>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</si>
  <si>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</si>
  <si>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</si>
  <si>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</si>
  <si>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</si>
  <si>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</si>
  <si>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</si>
  <si>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</si>
  <si>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</si>
  <si>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</si>
  <si>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</si>
  <si>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</si>
  <si>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</si>
  <si>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</si>
  <si>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</si>
  <si>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</si>
  <si>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</si>
  <si>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</si>
  <si>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t>Безвозмездные перечисления государственным и муниципальным организациям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</si>
  <si>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</si>
  <si>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</si>
  <si>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</si>
  <si>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 (бюджет автономного округа) (повышение оплаты труда работников муниципальных учреждений культуры)</t>
  </si>
  <si>
    <t xml:space="preserve">    ________________</t>
  </si>
  <si>
    <t xml:space="preserve">                       ________________</t>
  </si>
  <si>
    <t xml:space="preserve">Глава сельского поселения   </t>
  </si>
  <si>
    <t>М.М.Маковей</t>
  </si>
  <si>
    <t xml:space="preserve">Бухгалтер   </t>
  </si>
  <si>
    <t>О.А. Дьяченко</t>
  </si>
  <si>
    <t>111Разработка программ комплексного развития транспортной и социальной инфраструктуры поселений</t>
  </si>
  <si>
    <t>прочие работы, услуги</t>
  </si>
  <si>
    <t>Увеличение стоимости материальных запасов</t>
  </si>
  <si>
    <t>650.0102.4010002030.121.211</t>
  </si>
  <si>
    <t>650.0102.4010002030.129.213</t>
  </si>
  <si>
    <t>650.0103.4010002040.244.340</t>
  </si>
  <si>
    <t>650.0104.4010002040.121.211</t>
  </si>
  <si>
    <t>650.0104.4010002040.122.212</t>
  </si>
  <si>
    <t>650.0104.4010002040.244.221</t>
  </si>
  <si>
    <t>650.0104.4010002040.244.222</t>
  </si>
  <si>
    <t>650.0104.4010002040.244.226</t>
  </si>
  <si>
    <t>650.0104.4010002040.244.290</t>
  </si>
  <si>
    <t>650.0104.4010002040.852.290</t>
  </si>
  <si>
    <t>650.0104.4010002040.244.310</t>
  </si>
  <si>
    <t>650.0104.4010002040.244.340</t>
  </si>
  <si>
    <t>650.0104.4010002040.129.213</t>
  </si>
  <si>
    <t>650.0111.408002704.870.290</t>
  </si>
  <si>
    <t>650.0113.4010002040.121.211</t>
  </si>
  <si>
    <t>650.0113.4010002040.129.213</t>
  </si>
  <si>
    <t>650.0113.4010002400.122.212</t>
  </si>
  <si>
    <t>650.0113.4010002400.244.222</t>
  </si>
  <si>
    <t>650.0113.4010002400.244.223</t>
  </si>
  <si>
    <t>650.0113.4010002400.244.226</t>
  </si>
  <si>
    <t>650.0113.4010002400.853.290</t>
  </si>
  <si>
    <t>650.0113.4030021370.244.223</t>
  </si>
  <si>
    <t>650.0113.4030021370.244.225</t>
  </si>
  <si>
    <t>650.0113.4030021370.244.226</t>
  </si>
  <si>
    <t>650.0113.4030021370.851.290</t>
  </si>
  <si>
    <t>650.0113.4030021370.244.340</t>
  </si>
  <si>
    <t>650.0113.7700120220.244.226</t>
  </si>
  <si>
    <t>650.0113.7700120220.244.222</t>
  </si>
  <si>
    <t>650.0203.4300051180.121.211</t>
  </si>
  <si>
    <t>650.0203.4300051180.129.213</t>
  </si>
  <si>
    <t>650.0304.4300059300.121.211</t>
  </si>
  <si>
    <t>650.0304.4300059300.129.213</t>
  </si>
  <si>
    <t>650.0309.7500120030.244.340</t>
  </si>
  <si>
    <t>650.0314.7500220630.244.225</t>
  </si>
  <si>
    <t>650.0314.7500220630.244.340</t>
  </si>
  <si>
    <t>650.0410.4010002400.242.221</t>
  </si>
  <si>
    <t>650.0410.4010002400.244.225</t>
  </si>
  <si>
    <t>650.0410.4010002400.242.226</t>
  </si>
  <si>
    <t>650.0410.4010002400.242.310</t>
  </si>
  <si>
    <t>650.0410.4010002400.242.340</t>
  </si>
  <si>
    <t>650.0412.7600120020.244.226</t>
  </si>
  <si>
    <t>650.0412.7600120020.244.340</t>
  </si>
  <si>
    <t>650.0412.4030021370.244.226</t>
  </si>
  <si>
    <t>650.0503.7600299990.244.223</t>
  </si>
  <si>
    <t>650.0503.7600299990.244.225</t>
  </si>
  <si>
    <t>650.0503.7600299990.244.226</t>
  </si>
  <si>
    <t>650.0503.7600299990.244.310</t>
  </si>
  <si>
    <t>650.0503.7600299990.244.340</t>
  </si>
  <si>
    <t>650.0801.4020000590.111.211</t>
  </si>
  <si>
    <t>650.0801.4020000590.119.213</t>
  </si>
  <si>
    <t>650.0801.4020000590.852.290</t>
  </si>
  <si>
    <t>650.0801.4020000590.611.241</t>
  </si>
  <si>
    <t>650.0801.4020000590.612.241</t>
  </si>
  <si>
    <t>650.1001.4120072660.312.263</t>
  </si>
  <si>
    <t>650.1001.4120072660.312.000</t>
  </si>
  <si>
    <t>650.0801.0000000000.000.000</t>
  </si>
  <si>
    <t>650.1102.4020000590.611.241</t>
  </si>
  <si>
    <t>650.1102.4020000590.612.241</t>
  </si>
  <si>
    <t>650.1105.4050021140.244.290</t>
  </si>
  <si>
    <t>650.1102.4020000590.000.000</t>
  </si>
  <si>
    <t>650.0412.7600120020.244.000</t>
  </si>
  <si>
    <t>Работы, услуги по содержанию имущества</t>
  </si>
  <si>
    <t>650.0113.4010002400.244.225</t>
  </si>
  <si>
    <t>650.0102.4010002030.000.000</t>
  </si>
  <si>
    <t>650.0103.4010002040.244.000</t>
  </si>
  <si>
    <t>650.0104.4010002040.000.000</t>
  </si>
  <si>
    <t>650.0113.4010002040.000.000</t>
  </si>
  <si>
    <t>650.0113.4010002400.000.000</t>
  </si>
  <si>
    <t>650.0113.4030021370.000.000</t>
  </si>
  <si>
    <t>650.0113.7700120220.244.000</t>
  </si>
  <si>
    <t>650.0113.0000000000.000.000</t>
  </si>
  <si>
    <t>650.0203.4300051180.000.000</t>
  </si>
  <si>
    <t>650.0203.4500041180.121.211</t>
  </si>
  <si>
    <t>650.0203.4500041180.129.213</t>
  </si>
  <si>
    <t>650.0203.4500041180.000.000</t>
  </si>
  <si>
    <t>650.0304.4300059300.000.000</t>
  </si>
  <si>
    <t>650.0309.7500120030.244.000</t>
  </si>
  <si>
    <t>650.0314.7500220630.244.000</t>
  </si>
  <si>
    <t>650.0410.4010002400.000.000</t>
  </si>
  <si>
    <t>650.0412.4030021370.244.000</t>
  </si>
  <si>
    <t>650.0501.7600399990.243.000</t>
  </si>
  <si>
    <t>650.0503.7600299990.244.000</t>
  </si>
  <si>
    <t>650.1003.4140072600.313.262</t>
  </si>
  <si>
    <t>650.1003.4140072600.313.000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</si>
  <si>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</si>
  <si>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</si>
  <si>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</si>
  <si>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</si>
  <si>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</si>
  <si>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</si>
  <si>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Суммы денежных взысканий (штрафов)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</si>
  <si>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182 1 01 02030 01 3000 110</t>
  </si>
  <si>
    <t>182 1 01 020100 1 1000 110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</si>
  <si>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</si>
  <si>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</si>
  <si>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Пени и проценты по транспортному налогу с организаций</t>
  </si>
  <si>
    <t>182 1 06 04011 02 2000 110</t>
  </si>
  <si>
    <t>182 1 06 06043 10 1000 110</t>
  </si>
  <si>
    <t>182 1 06 06033 10 1000 110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</si>
  <si>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Источник: http://www.taxinspections.ru/codes/kbk/fns-kbk/property-taxes-kbk.html#ixzz4GB5cWUmD
</t>
  </si>
  <si>
    <t>182 1 06 06043 10 2100 110</t>
  </si>
  <si>
    <t>650 1 11 05075 10 0000 120</t>
  </si>
  <si>
    <t>Доходы от сдачи в аренду имущества, составляющего казну поселений (за исключением земельных участков)</t>
  </si>
  <si>
    <t>650 1 11 09045 10 000 120</t>
  </si>
  <si>
    <t>Прочие межбюджетные трансферты, передаваемые бюджетам поселений на государственную поддержку муниципальных учреждений культуры КЦ 091 (федеральный бюджет)</t>
  </si>
  <si>
    <t>650 2 02 04999 10 0000 151</t>
  </si>
  <si>
    <t>Прочие межбюджетные трансферты, передаваемые бюджетам поселений от 06.05.2016 г. № 446</t>
  </si>
  <si>
    <t>Доходы от платных услуг</t>
  </si>
  <si>
    <t>650 3 01 010500 50 000 130</t>
  </si>
  <si>
    <t>650.0801.4020082440.611.241</t>
  </si>
  <si>
    <t>650.0801.40200S2440.611.241</t>
  </si>
  <si>
    <t>650.0113.4030021370.244.310</t>
  </si>
  <si>
    <t>650.0113.4030021370.852.290</t>
  </si>
  <si>
    <t>650.0801.4020051470.612.241</t>
  </si>
  <si>
    <t>650.0501.7600399990.244.225</t>
  </si>
  <si>
    <r>
      <t xml:space="preserve">на  </t>
    </r>
    <r>
      <rPr>
        <u val="single"/>
        <sz val="10"/>
        <rFont val="Arial Cyr"/>
        <family val="0"/>
      </rPr>
      <t>01 сентября 2016 г.</t>
    </r>
  </si>
  <si>
    <t>" 02" сентября 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</si>
</sst>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4" fontId="14" fillId="0" borderId="14" xfId="53" applyNumberFormat="1" applyFont="1" applyFill="1" applyBorder="1" applyAlignment="1" applyProtection="1">
      <alignment/>
      <protection hidden="1"/>
    </xf>
    <xf numFmtId="174" fontId="13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>
      <alignment horizontal="center"/>
    </xf>
    <xf numFmtId="0" fontId="0" fillId="24" borderId="18" xfId="0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174" fontId="33" fillId="0" borderId="24" xfId="0" applyNumberFormat="1" applyFont="1" applyFill="1" applyBorder="1" applyAlignment="1" applyProtection="1">
      <alignment horizontal="left" vertical="top" wrapText="1"/>
      <protection hidden="1"/>
    </xf>
    <xf numFmtId="0" fontId="2" fillId="0" borderId="29" xfId="0" applyFont="1" applyBorder="1" applyAlignment="1">
      <alignment horizontal="left" wrapText="1"/>
    </xf>
    <xf numFmtId="173" fontId="1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100" zoomScalePageLayoutView="0" workbookViewId="0" topLeftCell="A71">
      <selection activeCell="F19" sqref="F19"/>
    </sheetView>
  </sheetViews>
  <sheetFormatPr defaultColWidth="9.125" defaultRowHeight="12.75"/>
  <cols>
    <col min="1" max="1" width="0.875" style="1" customWidth="1"/>
    <col min="2" max="2" width="45.00390625" style="1" customWidth="1"/>
    <col min="3" max="3" width="5.875" style="17" customWidth="1"/>
    <col min="4" max="4" width="23.25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87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56" t="s">
        <v>88</v>
      </c>
      <c r="C3" s="156"/>
      <c r="D3" s="156"/>
      <c r="E3" s="156"/>
      <c r="F3" s="156"/>
      <c r="G3" s="156"/>
      <c r="H3" s="156"/>
      <c r="I3" s="156"/>
      <c r="J3" s="9"/>
    </row>
    <row r="4" spans="1:10" ht="12.75">
      <c r="A4" s="4"/>
      <c r="B4" s="156" t="s">
        <v>89</v>
      </c>
      <c r="C4" s="156"/>
      <c r="D4" s="156"/>
      <c r="E4" s="156"/>
      <c r="F4" s="156"/>
      <c r="G4" s="156"/>
      <c r="H4" s="156"/>
      <c r="I4" s="156"/>
      <c r="J4" s="9"/>
    </row>
    <row r="5" spans="9:10" ht="11.25">
      <c r="I5" s="11" t="s">
        <v>9</v>
      </c>
      <c r="J5" s="51" t="s">
        <v>37</v>
      </c>
    </row>
    <row r="6" spans="1:10" ht="15" customHeight="1">
      <c r="A6" s="38" t="s">
        <v>313</v>
      </c>
      <c r="B6" s="38"/>
      <c r="C6" s="39"/>
      <c r="D6" s="38"/>
      <c r="E6" s="38"/>
      <c r="F6" s="5"/>
      <c r="G6" s="5"/>
      <c r="H6" s="5"/>
      <c r="I6" s="11" t="s">
        <v>10</v>
      </c>
      <c r="J6" s="126">
        <v>42614</v>
      </c>
    </row>
    <row r="7" spans="1:10" ht="12.75">
      <c r="A7" s="1" t="s">
        <v>90</v>
      </c>
      <c r="E7" s="31" t="s">
        <v>63</v>
      </c>
      <c r="I7" s="11" t="s">
        <v>11</v>
      </c>
      <c r="J7" s="2"/>
    </row>
    <row r="8" s="157" customFormat="1" ht="12.75" customHeight="1">
      <c r="A8" s="157" t="s">
        <v>91</v>
      </c>
    </row>
    <row r="9" spans="1:4" s="55" customFormat="1" ht="12.75" customHeight="1">
      <c r="A9" s="157" t="s">
        <v>92</v>
      </c>
      <c r="B9" s="157"/>
      <c r="C9" s="157"/>
      <c r="D9" s="157"/>
    </row>
    <row r="10" spans="1:10" ht="11.25">
      <c r="A10" s="1" t="s">
        <v>0</v>
      </c>
      <c r="E10" s="56" t="s">
        <v>93</v>
      </c>
      <c r="F10" s="56"/>
      <c r="G10" s="56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8" t="s">
        <v>3</v>
      </c>
      <c r="C15" s="159" t="s">
        <v>20</v>
      </c>
      <c r="D15" s="158" t="s">
        <v>34</v>
      </c>
      <c r="E15" s="158" t="s">
        <v>38</v>
      </c>
      <c r="F15" s="158" t="s">
        <v>7</v>
      </c>
      <c r="G15" s="158"/>
      <c r="H15" s="158"/>
      <c r="I15" s="158"/>
      <c r="J15" s="158" t="s">
        <v>33</v>
      </c>
    </row>
    <row r="16" spans="2:10" s="16" customFormat="1" ht="58.5" customHeight="1">
      <c r="B16" s="158"/>
      <c r="C16" s="159"/>
      <c r="D16" s="158"/>
      <c r="E16" s="158"/>
      <c r="F16" s="12" t="s">
        <v>39</v>
      </c>
      <c r="G16" s="12" t="s">
        <v>35</v>
      </c>
      <c r="H16" s="12" t="s">
        <v>36</v>
      </c>
      <c r="I16" s="12" t="s">
        <v>21</v>
      </c>
      <c r="J16" s="158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6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85</v>
      </c>
      <c r="C19" s="116"/>
      <c r="D19" s="47" t="s">
        <v>86</v>
      </c>
      <c r="E19" s="36">
        <f>E20+E5+E25+E62</f>
        <v>26310468.13</v>
      </c>
      <c r="F19" s="36">
        <f>F20+F5+F25+F62</f>
        <v>16931477.740000002</v>
      </c>
      <c r="G19" s="36"/>
      <c r="H19" s="36"/>
      <c r="I19" s="36">
        <f>I20+I25+I62</f>
        <v>16931477.740000002</v>
      </c>
      <c r="J19" s="36">
        <f>J20+J25+J62</f>
        <v>9378990.389999999</v>
      </c>
    </row>
    <row r="20" spans="2:10" ht="12.75">
      <c r="B20" s="37" t="s">
        <v>83</v>
      </c>
      <c r="C20" s="50"/>
      <c r="D20" s="47" t="s">
        <v>71</v>
      </c>
      <c r="E20" s="36">
        <f>E22+E32+E42+E49+E56+E53+E55+E54+E61+E60+E58</f>
        <v>11328300</v>
      </c>
      <c r="F20" s="36">
        <f>F22+F32+F42+F49+F56+F53+F55+F54+F61+F60+F58-100</f>
        <v>9087825.6</v>
      </c>
      <c r="G20" s="36"/>
      <c r="H20" s="36"/>
      <c r="I20" s="36">
        <f>I22+I32+I42+I49+I56+I53+I55+I54+I61+I60+I58-100</f>
        <v>9087825.6</v>
      </c>
      <c r="J20" s="36">
        <f aca="true" t="shared" si="1" ref="J20:J25">E20-I20</f>
        <v>2240474.4000000004</v>
      </c>
    </row>
    <row r="21" spans="2:10" ht="12.75">
      <c r="B21" s="37" t="s">
        <v>72</v>
      </c>
      <c r="C21" s="50"/>
      <c r="D21" s="47" t="s">
        <v>73</v>
      </c>
      <c r="E21" s="36">
        <f>E26+E27+E28+E31</f>
        <v>10815700</v>
      </c>
      <c r="F21" s="36">
        <f>F26+F27+F28+F31+F29+F30</f>
        <v>8808961.2</v>
      </c>
      <c r="G21" s="36"/>
      <c r="H21" s="36"/>
      <c r="I21" s="36">
        <f>I26+I27+I28+I31+I29+I30</f>
        <v>8808961.2</v>
      </c>
      <c r="J21" s="36">
        <f>J26+J27+J28+J31+J29+J30</f>
        <v>2006738.8000000005</v>
      </c>
    </row>
    <row r="22" spans="2:10" ht="12" customHeight="1">
      <c r="B22" s="37" t="s">
        <v>74</v>
      </c>
      <c r="C22" s="50"/>
      <c r="D22" s="47" t="s">
        <v>75</v>
      </c>
      <c r="E22" s="36">
        <f>E21</f>
        <v>10815700</v>
      </c>
      <c r="F22" s="36">
        <f>F21</f>
        <v>8808961.2</v>
      </c>
      <c r="G22" s="36"/>
      <c r="H22" s="36"/>
      <c r="I22" s="36">
        <f>I21</f>
        <v>8808961.2</v>
      </c>
      <c r="J22" s="36">
        <f t="shared" si="1"/>
        <v>2006738.8000000007</v>
      </c>
    </row>
    <row r="23" spans="2:10" ht="32.25" customHeight="1" hidden="1">
      <c r="B23" s="69"/>
      <c r="C23" s="50"/>
      <c r="D23" s="47"/>
      <c r="E23" s="36">
        <v>0</v>
      </c>
      <c r="F23" s="36">
        <v>0</v>
      </c>
      <c r="G23" s="36"/>
      <c r="H23" s="36"/>
      <c r="I23" s="36">
        <v>0</v>
      </c>
      <c r="J23" s="36">
        <f t="shared" si="1"/>
        <v>0</v>
      </c>
    </row>
    <row r="24" spans="2:10" ht="12.75" hidden="1">
      <c r="B24" s="61"/>
      <c r="C24" s="117"/>
      <c r="D24" s="62"/>
      <c r="E24" s="36"/>
      <c r="F24" s="36"/>
      <c r="G24" s="36"/>
      <c r="H24" s="36"/>
      <c r="I24" s="36"/>
      <c r="J24" s="36">
        <f t="shared" si="1"/>
        <v>0</v>
      </c>
    </row>
    <row r="25" spans="2:10" ht="12" customHeight="1">
      <c r="B25" s="61" t="s">
        <v>122</v>
      </c>
      <c r="C25" s="117"/>
      <c r="D25" s="62" t="s">
        <v>123</v>
      </c>
      <c r="E25" s="36">
        <v>0</v>
      </c>
      <c r="F25" s="36">
        <v>0</v>
      </c>
      <c r="G25" s="36"/>
      <c r="H25" s="36"/>
      <c r="I25" s="36">
        <v>0</v>
      </c>
      <c r="J25" s="36">
        <f t="shared" si="1"/>
        <v>0</v>
      </c>
    </row>
    <row r="26" spans="2:10" ht="57" customHeight="1" hidden="1">
      <c r="B26" s="57" t="s">
        <v>118</v>
      </c>
      <c r="C26" s="117"/>
      <c r="D26" s="58" t="s">
        <v>117</v>
      </c>
      <c r="E26" s="107">
        <v>0</v>
      </c>
      <c r="F26" s="107">
        <v>0</v>
      </c>
      <c r="G26" s="107"/>
      <c r="H26" s="107"/>
      <c r="I26" s="107">
        <f aca="true" t="shared" si="2" ref="I26:I32">F26</f>
        <v>0</v>
      </c>
      <c r="J26" s="36">
        <f aca="true" t="shared" si="3" ref="J26:J101">E26-I26</f>
        <v>0</v>
      </c>
    </row>
    <row r="27" spans="2:10" ht="57" customHeight="1">
      <c r="B27" s="57" t="s">
        <v>118</v>
      </c>
      <c r="C27" s="117"/>
      <c r="D27" s="58" t="s">
        <v>290</v>
      </c>
      <c r="E27" s="107">
        <v>10815700</v>
      </c>
      <c r="F27" s="107">
        <v>8800462.02</v>
      </c>
      <c r="G27" s="107"/>
      <c r="H27" s="107"/>
      <c r="I27" s="65">
        <f t="shared" si="2"/>
        <v>8800462.02</v>
      </c>
      <c r="J27" s="36">
        <f>E27-I27</f>
        <v>2015237.9800000004</v>
      </c>
    </row>
    <row r="28" spans="2:10" ht="60.75" customHeight="1">
      <c r="B28" s="45" t="s">
        <v>282</v>
      </c>
      <c r="C28" s="50"/>
      <c r="D28" s="44" t="s">
        <v>283</v>
      </c>
      <c r="E28" s="28">
        <v>0</v>
      </c>
      <c r="F28" s="65">
        <v>16.08</v>
      </c>
      <c r="G28" s="65"/>
      <c r="H28" s="65"/>
      <c r="I28" s="65">
        <f t="shared" si="2"/>
        <v>16.08</v>
      </c>
      <c r="J28" s="36">
        <f>E28-I28</f>
        <v>-16.08</v>
      </c>
    </row>
    <row r="29" spans="2:10" ht="78" customHeight="1">
      <c r="B29" s="45" t="s">
        <v>284</v>
      </c>
      <c r="C29" s="50"/>
      <c r="D29" s="44" t="s">
        <v>285</v>
      </c>
      <c r="E29" s="28">
        <v>0</v>
      </c>
      <c r="F29" s="65">
        <v>5304.7</v>
      </c>
      <c r="G29" s="65"/>
      <c r="H29" s="65"/>
      <c r="I29" s="65">
        <f t="shared" si="2"/>
        <v>5304.7</v>
      </c>
      <c r="J29" s="36">
        <f>E29-I29</f>
        <v>-5304.7</v>
      </c>
    </row>
    <row r="30" spans="2:10" ht="48" customHeight="1">
      <c r="B30" s="45" t="s">
        <v>286</v>
      </c>
      <c r="C30" s="50"/>
      <c r="D30" s="44" t="s">
        <v>287</v>
      </c>
      <c r="E30" s="28">
        <v>0</v>
      </c>
      <c r="F30" s="65">
        <v>3103.4</v>
      </c>
      <c r="G30" s="65"/>
      <c r="H30" s="65"/>
      <c r="I30" s="65">
        <f t="shared" si="2"/>
        <v>3103.4</v>
      </c>
      <c r="J30" s="36">
        <f>E30-I30</f>
        <v>-3103.4</v>
      </c>
    </row>
    <row r="31" spans="1:10" ht="64.5" customHeight="1">
      <c r="A31"/>
      <c r="B31" s="57" t="s">
        <v>288</v>
      </c>
      <c r="C31" s="117"/>
      <c r="D31" s="58" t="s">
        <v>289</v>
      </c>
      <c r="E31" s="59">
        <v>0</v>
      </c>
      <c r="F31" s="68">
        <v>75</v>
      </c>
      <c r="G31" s="59"/>
      <c r="H31" s="59"/>
      <c r="I31" s="59">
        <f t="shared" si="2"/>
        <v>75</v>
      </c>
      <c r="J31" s="59">
        <f t="shared" si="3"/>
        <v>-75</v>
      </c>
    </row>
    <row r="32" spans="2:11" ht="12.75" customHeight="1">
      <c r="B32" s="46" t="s">
        <v>76</v>
      </c>
      <c r="C32" s="50"/>
      <c r="D32" s="47" t="s">
        <v>77</v>
      </c>
      <c r="E32" s="36">
        <f>E33+E37</f>
        <v>46600</v>
      </c>
      <c r="F32" s="36">
        <f>F33+F37</f>
        <v>6198.69</v>
      </c>
      <c r="G32" s="36"/>
      <c r="H32" s="36"/>
      <c r="I32" s="36">
        <f t="shared" si="2"/>
        <v>6198.69</v>
      </c>
      <c r="J32" s="36">
        <f t="shared" si="3"/>
        <v>40401.31</v>
      </c>
      <c r="K32" s="32"/>
    </row>
    <row r="33" spans="2:10" ht="12.75" customHeight="1">
      <c r="B33" s="46" t="s">
        <v>78</v>
      </c>
      <c r="C33" s="50"/>
      <c r="D33" s="47" t="s">
        <v>79</v>
      </c>
      <c r="E33" s="36">
        <f>E34</f>
        <v>20000</v>
      </c>
      <c r="F33" s="36">
        <f>F34+F36</f>
        <v>498.21999999999997</v>
      </c>
      <c r="G33" s="36"/>
      <c r="H33" s="36"/>
      <c r="I33" s="36">
        <f>I34+I36</f>
        <v>498.21999999999997</v>
      </c>
      <c r="J33" s="36">
        <f t="shared" si="3"/>
        <v>19501.78</v>
      </c>
    </row>
    <row r="34" spans="2:10" ht="36" customHeight="1">
      <c r="B34" s="45" t="s">
        <v>291</v>
      </c>
      <c r="C34" s="50"/>
      <c r="D34" s="44" t="s">
        <v>292</v>
      </c>
      <c r="E34" s="28">
        <v>20000</v>
      </c>
      <c r="F34" s="65">
        <v>432.03</v>
      </c>
      <c r="G34" s="28"/>
      <c r="H34" s="28"/>
      <c r="I34" s="28">
        <f aca="true" t="shared" si="4" ref="I34:I47">F34</f>
        <v>432.03</v>
      </c>
      <c r="J34" s="36">
        <f t="shared" si="3"/>
        <v>19567.97</v>
      </c>
    </row>
    <row r="35" spans="2:10" ht="37.5" customHeight="1" hidden="1" thickBot="1">
      <c r="B35" s="45"/>
      <c r="C35" s="50"/>
      <c r="D35" s="44"/>
      <c r="E35" s="28"/>
      <c r="F35" s="65"/>
      <c r="G35" s="28"/>
      <c r="H35" s="28"/>
      <c r="I35" s="28">
        <f t="shared" si="4"/>
        <v>0</v>
      </c>
      <c r="J35" s="36">
        <f t="shared" si="3"/>
        <v>0</v>
      </c>
    </row>
    <row r="36" spans="2:10" ht="23.25" customHeight="1">
      <c r="B36" s="45" t="s">
        <v>293</v>
      </c>
      <c r="C36" s="50"/>
      <c r="D36" s="44" t="s">
        <v>294</v>
      </c>
      <c r="E36" s="28">
        <v>0</v>
      </c>
      <c r="F36" s="65">
        <v>66.19</v>
      </c>
      <c r="G36" s="28"/>
      <c r="H36" s="28"/>
      <c r="I36" s="28">
        <f t="shared" si="4"/>
        <v>66.19</v>
      </c>
      <c r="J36" s="36">
        <f t="shared" si="3"/>
        <v>-66.19</v>
      </c>
    </row>
    <row r="37" spans="2:10" ht="17.25" customHeight="1">
      <c r="B37" s="61"/>
      <c r="C37" s="117"/>
      <c r="D37" s="62" t="s">
        <v>95</v>
      </c>
      <c r="E37" s="63">
        <f>E38+E39+E40+E41</f>
        <v>26600</v>
      </c>
      <c r="F37" s="63">
        <f>F38+F39+F40+F41</f>
        <v>5700.469999999999</v>
      </c>
      <c r="G37" s="63"/>
      <c r="H37" s="63"/>
      <c r="I37" s="63">
        <f t="shared" si="4"/>
        <v>5700.469999999999</v>
      </c>
      <c r="J37" s="36">
        <f t="shared" si="3"/>
        <v>20899.53</v>
      </c>
    </row>
    <row r="38" spans="2:10" ht="55.5" customHeight="1">
      <c r="B38" s="57" t="s">
        <v>182</v>
      </c>
      <c r="C38" s="50"/>
      <c r="D38" s="44" t="s">
        <v>296</v>
      </c>
      <c r="E38" s="28">
        <v>14700</v>
      </c>
      <c r="F38" s="65">
        <v>2385</v>
      </c>
      <c r="G38" s="28"/>
      <c r="H38" s="28"/>
      <c r="I38" s="28">
        <f>F38</f>
        <v>2385</v>
      </c>
      <c r="J38" s="107">
        <f>E38-I38</f>
        <v>12315</v>
      </c>
    </row>
    <row r="39" spans="2:10" ht="40.5" customHeight="1">
      <c r="B39" s="57" t="s">
        <v>183</v>
      </c>
      <c r="C39" s="50"/>
      <c r="D39" s="44" t="s">
        <v>295</v>
      </c>
      <c r="E39" s="28">
        <v>11900</v>
      </c>
      <c r="F39" s="65">
        <v>3250.98</v>
      </c>
      <c r="G39" s="28"/>
      <c r="H39" s="28"/>
      <c r="I39" s="28">
        <f>F39</f>
        <v>3250.98</v>
      </c>
      <c r="J39" s="107">
        <f>E39-I39</f>
        <v>8649.02</v>
      </c>
    </row>
    <row r="40" spans="2:10" ht="45" customHeight="1">
      <c r="B40" s="57" t="s">
        <v>297</v>
      </c>
      <c r="C40" s="50"/>
      <c r="D40" s="44" t="s">
        <v>298</v>
      </c>
      <c r="E40" s="28">
        <v>0</v>
      </c>
      <c r="F40" s="65">
        <v>64.49</v>
      </c>
      <c r="G40" s="28"/>
      <c r="H40" s="28"/>
      <c r="I40" s="28">
        <f t="shared" si="4"/>
        <v>64.49</v>
      </c>
      <c r="J40" s="107">
        <f t="shared" si="3"/>
        <v>-64.49</v>
      </c>
    </row>
    <row r="41" spans="2:10" ht="60.75" customHeight="1">
      <c r="B41" s="57" t="s">
        <v>69</v>
      </c>
      <c r="C41" s="50"/>
      <c r="D41" s="44" t="s">
        <v>70</v>
      </c>
      <c r="E41" s="28">
        <v>0</v>
      </c>
      <c r="F41" s="65">
        <v>0</v>
      </c>
      <c r="G41" s="28"/>
      <c r="H41" s="28"/>
      <c r="I41" s="28">
        <f>F41</f>
        <v>0</v>
      </c>
      <c r="J41" s="107">
        <f>E41-I41</f>
        <v>0</v>
      </c>
    </row>
    <row r="42" spans="2:10" ht="13.5" customHeight="1">
      <c r="B42" s="75" t="s">
        <v>146</v>
      </c>
      <c r="C42" s="118"/>
      <c r="D42" s="47" t="s">
        <v>111</v>
      </c>
      <c r="E42" s="36">
        <f>E43+E44+E45</f>
        <v>71000</v>
      </c>
      <c r="F42" s="36">
        <f>F43+F44+F45</f>
        <v>29100</v>
      </c>
      <c r="G42" s="36"/>
      <c r="H42" s="36"/>
      <c r="I42" s="36">
        <f t="shared" si="4"/>
        <v>29100</v>
      </c>
      <c r="J42" s="36">
        <f t="shared" si="3"/>
        <v>41900</v>
      </c>
    </row>
    <row r="43" spans="2:10" ht="24.75" customHeight="1" hidden="1">
      <c r="B43" s="57" t="s">
        <v>102</v>
      </c>
      <c r="C43" s="118"/>
      <c r="D43" s="58" t="s">
        <v>109</v>
      </c>
      <c r="E43" s="59">
        <v>0</v>
      </c>
      <c r="F43" s="60">
        <v>0</v>
      </c>
      <c r="G43" s="36"/>
      <c r="H43" s="36"/>
      <c r="I43" s="60">
        <f t="shared" si="4"/>
        <v>0</v>
      </c>
      <c r="J43" s="36">
        <f t="shared" si="3"/>
        <v>0</v>
      </c>
    </row>
    <row r="44" spans="2:10" ht="15.75" customHeight="1" hidden="1">
      <c r="B44" s="45" t="s">
        <v>100</v>
      </c>
      <c r="C44" s="50"/>
      <c r="D44" s="44" t="s">
        <v>110</v>
      </c>
      <c r="E44" s="28">
        <v>0</v>
      </c>
      <c r="F44" s="28">
        <v>0</v>
      </c>
      <c r="G44" s="28"/>
      <c r="H44" s="28"/>
      <c r="I44" s="28">
        <f t="shared" si="4"/>
        <v>0</v>
      </c>
      <c r="J44" s="36">
        <f t="shared" si="3"/>
        <v>0</v>
      </c>
    </row>
    <row r="45" spans="2:10" ht="61.5" customHeight="1">
      <c r="B45" s="57" t="s">
        <v>68</v>
      </c>
      <c r="C45" s="119"/>
      <c r="D45" s="58" t="s">
        <v>135</v>
      </c>
      <c r="E45" s="59">
        <v>71000</v>
      </c>
      <c r="F45" s="68">
        <v>29100</v>
      </c>
      <c r="G45" s="59"/>
      <c r="H45" s="59"/>
      <c r="I45" s="60">
        <f t="shared" si="4"/>
        <v>29100</v>
      </c>
      <c r="J45" s="36">
        <f t="shared" si="3"/>
        <v>41900</v>
      </c>
    </row>
    <row r="46" spans="2:10" ht="36" customHeight="1" hidden="1" thickBot="1">
      <c r="B46" s="45"/>
      <c r="C46" s="50"/>
      <c r="D46" s="44"/>
      <c r="E46" s="28"/>
      <c r="F46" s="65"/>
      <c r="G46" s="28"/>
      <c r="H46" s="28"/>
      <c r="I46" s="28">
        <f t="shared" si="4"/>
        <v>0</v>
      </c>
      <c r="J46" s="36">
        <f t="shared" si="3"/>
        <v>0</v>
      </c>
    </row>
    <row r="47" spans="2:10" ht="0.75" customHeight="1" hidden="1">
      <c r="B47" s="54"/>
      <c r="C47" s="118"/>
      <c r="D47" s="47"/>
      <c r="E47" s="36"/>
      <c r="F47" s="67"/>
      <c r="G47" s="36"/>
      <c r="H47" s="36"/>
      <c r="I47" s="36">
        <f t="shared" si="4"/>
        <v>0</v>
      </c>
      <c r="J47" s="36">
        <f t="shared" si="3"/>
        <v>0</v>
      </c>
    </row>
    <row r="48" spans="2:10" ht="8.25" customHeight="1" hidden="1">
      <c r="B48" s="54"/>
      <c r="C48" s="118"/>
      <c r="D48" s="47"/>
      <c r="E48" s="36">
        <v>0</v>
      </c>
      <c r="F48" s="67">
        <v>77650</v>
      </c>
      <c r="G48" s="36"/>
      <c r="H48" s="36"/>
      <c r="I48" s="36"/>
      <c r="J48" s="36">
        <f t="shared" si="3"/>
        <v>0</v>
      </c>
    </row>
    <row r="49" spans="2:10" ht="42.75" customHeight="1">
      <c r="B49" s="46" t="s">
        <v>144</v>
      </c>
      <c r="C49" s="50"/>
      <c r="D49" s="47" t="s">
        <v>80</v>
      </c>
      <c r="E49" s="36">
        <f aca="true" t="shared" si="5" ref="E49:J49">E52+E50+E51</f>
        <v>395000</v>
      </c>
      <c r="F49" s="36">
        <f t="shared" si="5"/>
        <v>243565.71000000002</v>
      </c>
      <c r="G49" s="36">
        <f t="shared" si="5"/>
        <v>0</v>
      </c>
      <c r="H49" s="36">
        <f t="shared" si="5"/>
        <v>0</v>
      </c>
      <c r="I49" s="36">
        <f t="shared" si="5"/>
        <v>243565.71000000002</v>
      </c>
      <c r="J49" s="36">
        <f t="shared" si="5"/>
        <v>151434.28999999998</v>
      </c>
    </row>
    <row r="50" spans="2:10" ht="55.5" customHeight="1" hidden="1">
      <c r="B50" s="45" t="s">
        <v>139</v>
      </c>
      <c r="C50" s="50"/>
      <c r="D50" s="44" t="s">
        <v>140</v>
      </c>
      <c r="E50" s="28">
        <v>0</v>
      </c>
      <c r="F50" s="65">
        <v>0</v>
      </c>
      <c r="G50" s="28"/>
      <c r="H50" s="28"/>
      <c r="I50" s="28">
        <f aca="true" t="shared" si="6" ref="I50:I55">F50</f>
        <v>0</v>
      </c>
      <c r="J50" s="36">
        <f t="shared" si="3"/>
        <v>0</v>
      </c>
    </row>
    <row r="51" spans="2:10" ht="26.25" customHeight="1">
      <c r="B51" s="45" t="s">
        <v>300</v>
      </c>
      <c r="C51" s="50"/>
      <c r="D51" s="44" t="s">
        <v>299</v>
      </c>
      <c r="E51" s="28">
        <v>130000</v>
      </c>
      <c r="F51" s="65">
        <v>140202.13</v>
      </c>
      <c r="G51" s="28"/>
      <c r="H51" s="28"/>
      <c r="I51" s="28">
        <f t="shared" si="6"/>
        <v>140202.13</v>
      </c>
      <c r="J51" s="36">
        <f>E51-I51</f>
        <v>-10202.130000000005</v>
      </c>
    </row>
    <row r="52" spans="2:10" ht="56.25" customHeight="1">
      <c r="B52" s="45" t="s">
        <v>136</v>
      </c>
      <c r="C52" s="50"/>
      <c r="D52" s="44" t="s">
        <v>301</v>
      </c>
      <c r="E52" s="28">
        <v>265000</v>
      </c>
      <c r="F52" s="65">
        <v>103363.58</v>
      </c>
      <c r="G52" s="28"/>
      <c r="H52" s="28"/>
      <c r="I52" s="28">
        <f t="shared" si="6"/>
        <v>103363.58</v>
      </c>
      <c r="J52" s="36">
        <f t="shared" si="3"/>
        <v>161636.41999999998</v>
      </c>
    </row>
    <row r="53" spans="2:10" s="100" customFormat="1" ht="24.75" customHeight="1">
      <c r="B53" s="108" t="s">
        <v>120</v>
      </c>
      <c r="C53" s="117"/>
      <c r="D53" s="62" t="s">
        <v>121</v>
      </c>
      <c r="E53" s="63">
        <v>0</v>
      </c>
      <c r="F53" s="66">
        <v>0</v>
      </c>
      <c r="G53" s="63"/>
      <c r="H53" s="63"/>
      <c r="I53" s="63">
        <f t="shared" si="6"/>
        <v>0</v>
      </c>
      <c r="J53" s="36">
        <f t="shared" si="3"/>
        <v>0</v>
      </c>
    </row>
    <row r="54" spans="2:10" s="100" customFormat="1" ht="27.75" customHeight="1">
      <c r="B54" s="108" t="s">
        <v>141</v>
      </c>
      <c r="C54" s="117"/>
      <c r="D54" s="62" t="s">
        <v>142</v>
      </c>
      <c r="E54" s="63">
        <v>0</v>
      </c>
      <c r="F54" s="66">
        <v>0</v>
      </c>
      <c r="G54" s="63"/>
      <c r="H54" s="63"/>
      <c r="I54" s="63">
        <f t="shared" si="6"/>
        <v>0</v>
      </c>
      <c r="J54" s="36">
        <f t="shared" si="3"/>
        <v>0</v>
      </c>
    </row>
    <row r="55" spans="2:10" s="100" customFormat="1" ht="38.25" customHeight="1">
      <c r="B55" s="108" t="s">
        <v>138</v>
      </c>
      <c r="C55" s="117"/>
      <c r="D55" s="62" t="s">
        <v>137</v>
      </c>
      <c r="E55" s="63">
        <v>0</v>
      </c>
      <c r="F55" s="66">
        <v>0</v>
      </c>
      <c r="G55" s="63"/>
      <c r="H55" s="63"/>
      <c r="I55" s="63">
        <f t="shared" si="6"/>
        <v>0</v>
      </c>
      <c r="J55" s="36">
        <f t="shared" si="3"/>
        <v>0</v>
      </c>
    </row>
    <row r="56" spans="2:10" s="100" customFormat="1" ht="32.25" customHeight="1">
      <c r="B56" s="74" t="s">
        <v>101</v>
      </c>
      <c r="C56" s="50"/>
      <c r="D56" s="62" t="s">
        <v>108</v>
      </c>
      <c r="E56" s="63">
        <f>E57+E59</f>
        <v>0</v>
      </c>
      <c r="F56" s="63">
        <f>F57+F59</f>
        <v>0</v>
      </c>
      <c r="G56" s="63"/>
      <c r="H56" s="63"/>
      <c r="I56" s="63">
        <f>I57+I59</f>
        <v>0</v>
      </c>
      <c r="J56" s="36">
        <f t="shared" si="3"/>
        <v>0</v>
      </c>
    </row>
    <row r="57" spans="2:10" s="100" customFormat="1" ht="72" customHeight="1">
      <c r="B57" s="88" t="s">
        <v>145</v>
      </c>
      <c r="C57" s="119"/>
      <c r="D57" s="58" t="s">
        <v>124</v>
      </c>
      <c r="E57" s="107">
        <v>0</v>
      </c>
      <c r="F57" s="120">
        <v>0</v>
      </c>
      <c r="G57" s="107"/>
      <c r="H57" s="107"/>
      <c r="I57" s="107">
        <f>F57</f>
        <v>0</v>
      </c>
      <c r="J57" s="36">
        <f t="shared" si="3"/>
        <v>0</v>
      </c>
    </row>
    <row r="58" spans="2:10" ht="26.25" customHeight="1">
      <c r="B58" s="139" t="s">
        <v>115</v>
      </c>
      <c r="C58" s="50"/>
      <c r="D58" s="62" t="s">
        <v>116</v>
      </c>
      <c r="E58" s="63">
        <v>0</v>
      </c>
      <c r="F58" s="63">
        <v>0</v>
      </c>
      <c r="G58" s="63"/>
      <c r="H58" s="28"/>
      <c r="I58" s="63">
        <f>F58</f>
        <v>0</v>
      </c>
      <c r="J58" s="36">
        <f t="shared" si="3"/>
        <v>0</v>
      </c>
    </row>
    <row r="59" spans="2:10" ht="33" customHeight="1">
      <c r="B59" s="45" t="s">
        <v>98</v>
      </c>
      <c r="C59" s="50"/>
      <c r="D59" s="44" t="s">
        <v>119</v>
      </c>
      <c r="E59" s="28">
        <v>0</v>
      </c>
      <c r="F59" s="65">
        <v>0</v>
      </c>
      <c r="G59" s="28"/>
      <c r="H59" s="28"/>
      <c r="I59" s="28">
        <f>F59</f>
        <v>0</v>
      </c>
      <c r="J59" s="36">
        <f t="shared" si="3"/>
        <v>0</v>
      </c>
    </row>
    <row r="60" spans="2:10" ht="33.75" customHeight="1" hidden="1">
      <c r="B60" s="45" t="s">
        <v>143</v>
      </c>
      <c r="C60" s="50"/>
      <c r="D60" s="44" t="s">
        <v>170</v>
      </c>
      <c r="E60" s="28">
        <v>0</v>
      </c>
      <c r="F60" s="65">
        <v>0</v>
      </c>
      <c r="G60" s="28"/>
      <c r="H60" s="28"/>
      <c r="I60" s="28">
        <f>F60</f>
        <v>0</v>
      </c>
      <c r="J60" s="36">
        <f t="shared" si="3"/>
        <v>0</v>
      </c>
    </row>
    <row r="61" spans="2:10" ht="24" customHeight="1" hidden="1">
      <c r="B61" s="45" t="s">
        <v>115</v>
      </c>
      <c r="C61" s="50"/>
      <c r="D61" s="44" t="s">
        <v>116</v>
      </c>
      <c r="E61" s="28">
        <v>0</v>
      </c>
      <c r="F61" s="65">
        <v>100</v>
      </c>
      <c r="G61" s="65"/>
      <c r="H61" s="65"/>
      <c r="I61" s="28">
        <f>F61</f>
        <v>100</v>
      </c>
      <c r="J61" s="36">
        <f t="shared" si="3"/>
        <v>-100</v>
      </c>
    </row>
    <row r="62" spans="2:10" ht="18" customHeight="1">
      <c r="B62" s="46" t="s">
        <v>81</v>
      </c>
      <c r="C62" s="50"/>
      <c r="D62" s="47" t="s">
        <v>82</v>
      </c>
      <c r="E62" s="36">
        <f>E63</f>
        <v>14982168.129999999</v>
      </c>
      <c r="F62" s="36">
        <f>F63</f>
        <v>7843652.140000001</v>
      </c>
      <c r="G62" s="36"/>
      <c r="H62" s="36"/>
      <c r="I62" s="36">
        <f>I63</f>
        <v>7843652.140000001</v>
      </c>
      <c r="J62" s="36">
        <f>E62-F62</f>
        <v>7138515.989999998</v>
      </c>
    </row>
    <row r="63" spans="2:10" ht="15" customHeight="1">
      <c r="B63" s="46"/>
      <c r="C63" s="50"/>
      <c r="D63" s="44" t="s">
        <v>96</v>
      </c>
      <c r="E63" s="28">
        <f>E64+E68+E69+E70+E71+E72+E73</f>
        <v>14982168.129999999</v>
      </c>
      <c r="F63" s="28">
        <f>F64+F68+F69+F70+F71+F72+F73</f>
        <v>7843652.140000001</v>
      </c>
      <c r="G63" s="28"/>
      <c r="H63" s="28"/>
      <c r="I63" s="28">
        <f>I64+I68+I69+I70+I71+I72+I73</f>
        <v>7843652.140000001</v>
      </c>
      <c r="J63" s="28">
        <f>J64+J68+J69+J74</f>
        <v>7138515.989999999</v>
      </c>
    </row>
    <row r="64" spans="2:10" ht="15" customHeight="1">
      <c r="B64" s="46"/>
      <c r="C64" s="50"/>
      <c r="D64" s="44" t="s">
        <v>97</v>
      </c>
      <c r="E64" s="28">
        <f>E65+E66+E67</f>
        <v>7142300</v>
      </c>
      <c r="F64" s="28">
        <f>F65+F66+F67</f>
        <v>5006752.300000001</v>
      </c>
      <c r="G64" s="28"/>
      <c r="H64" s="28"/>
      <c r="I64" s="28">
        <f>I65+I66+I67</f>
        <v>5006752.300000001</v>
      </c>
      <c r="J64" s="36">
        <f t="shared" si="3"/>
        <v>2135547.6999999993</v>
      </c>
    </row>
    <row r="65" spans="2:10" ht="39" customHeight="1">
      <c r="B65" s="137" t="s">
        <v>163</v>
      </c>
      <c r="C65" s="50"/>
      <c r="D65" s="44" t="s">
        <v>107</v>
      </c>
      <c r="E65" s="28">
        <v>559700</v>
      </c>
      <c r="F65" s="65">
        <v>392349.7</v>
      </c>
      <c r="G65" s="28"/>
      <c r="H65" s="28"/>
      <c r="I65" s="28">
        <f aca="true" t="shared" si="7" ref="I65:I70">F65+G65+H65</f>
        <v>392349.7</v>
      </c>
      <c r="J65" s="36">
        <f t="shared" si="3"/>
        <v>167350.3</v>
      </c>
    </row>
    <row r="66" spans="2:10" ht="62.25" customHeight="1">
      <c r="B66" s="137" t="s">
        <v>164</v>
      </c>
      <c r="C66" s="50"/>
      <c r="D66" s="44" t="s">
        <v>107</v>
      </c>
      <c r="E66" s="28">
        <v>3855700</v>
      </c>
      <c r="F66" s="65">
        <v>2702845.7</v>
      </c>
      <c r="G66" s="28"/>
      <c r="H66" s="28"/>
      <c r="I66" s="28">
        <f t="shared" si="7"/>
        <v>2702845.7</v>
      </c>
      <c r="J66" s="36">
        <f t="shared" si="3"/>
        <v>1152854.2999999998</v>
      </c>
    </row>
    <row r="67" spans="2:10" ht="66" customHeight="1">
      <c r="B67" s="137" t="s">
        <v>165</v>
      </c>
      <c r="C67" s="50"/>
      <c r="D67" s="44" t="s">
        <v>107</v>
      </c>
      <c r="E67" s="28">
        <v>2726900</v>
      </c>
      <c r="F67" s="65">
        <v>1911556.9</v>
      </c>
      <c r="G67" s="28"/>
      <c r="H67" s="28"/>
      <c r="I67" s="28">
        <f t="shared" si="7"/>
        <v>1911556.9</v>
      </c>
      <c r="J67" s="36">
        <f t="shared" si="3"/>
        <v>815343.1000000001</v>
      </c>
    </row>
    <row r="68" spans="2:10" ht="25.5" customHeight="1">
      <c r="B68" s="45" t="s">
        <v>103</v>
      </c>
      <c r="C68" s="50"/>
      <c r="D68" s="58" t="s">
        <v>106</v>
      </c>
      <c r="E68" s="59">
        <v>61800</v>
      </c>
      <c r="F68" s="59">
        <v>26999.84</v>
      </c>
      <c r="G68" s="59"/>
      <c r="H68" s="59"/>
      <c r="I68" s="59">
        <f t="shared" si="7"/>
        <v>26999.84</v>
      </c>
      <c r="J68" s="36">
        <f t="shared" si="3"/>
        <v>34800.16</v>
      </c>
    </row>
    <row r="69" spans="2:10" ht="36.75" customHeight="1">
      <c r="B69" s="45" t="s">
        <v>67</v>
      </c>
      <c r="C69" s="50"/>
      <c r="D69" s="44" t="s">
        <v>105</v>
      </c>
      <c r="E69" s="28">
        <v>396000</v>
      </c>
      <c r="F69" s="65">
        <v>396000</v>
      </c>
      <c r="G69" s="28"/>
      <c r="H69" s="28"/>
      <c r="I69" s="28">
        <f>F69+G69+H69</f>
        <v>396000</v>
      </c>
      <c r="J69" s="36">
        <f t="shared" si="3"/>
        <v>0</v>
      </c>
    </row>
    <row r="70" spans="2:10" ht="51.75" customHeight="1">
      <c r="B70" s="45" t="s">
        <v>187</v>
      </c>
      <c r="C70" s="50"/>
      <c r="D70" s="44" t="s">
        <v>169</v>
      </c>
      <c r="E70" s="28">
        <v>6332068.13</v>
      </c>
      <c r="F70" s="65">
        <v>1363900</v>
      </c>
      <c r="G70" s="28"/>
      <c r="H70" s="28"/>
      <c r="I70" s="28">
        <f t="shared" si="7"/>
        <v>1363900</v>
      </c>
      <c r="J70" s="36">
        <f>E70-I70</f>
        <v>4968168.13</v>
      </c>
    </row>
    <row r="71" spans="2:10" ht="196.5" customHeight="1">
      <c r="B71" s="144" t="s">
        <v>188</v>
      </c>
      <c r="C71" s="50"/>
      <c r="D71" s="44" t="s">
        <v>169</v>
      </c>
      <c r="E71" s="28">
        <v>100000</v>
      </c>
      <c r="F71" s="65">
        <v>100000</v>
      </c>
      <c r="G71" s="28"/>
      <c r="H71" s="28"/>
      <c r="I71" s="28">
        <f>F71+G71+H71</f>
        <v>100000</v>
      </c>
      <c r="J71" s="36">
        <f>E71-I71</f>
        <v>0</v>
      </c>
    </row>
    <row r="72" spans="2:10" ht="51.75" customHeight="1">
      <c r="B72" s="144" t="s">
        <v>302</v>
      </c>
      <c r="C72" s="50"/>
      <c r="D72" s="44" t="s">
        <v>303</v>
      </c>
      <c r="E72" s="28">
        <v>100000</v>
      </c>
      <c r="F72" s="65">
        <v>100000</v>
      </c>
      <c r="G72" s="28"/>
      <c r="H72" s="28"/>
      <c r="I72" s="28">
        <f>F72+G72+H72</f>
        <v>100000</v>
      </c>
      <c r="J72" s="36">
        <f>E72-I72</f>
        <v>0</v>
      </c>
    </row>
    <row r="73" spans="2:10" ht="24.75" customHeight="1">
      <c r="B73" s="57" t="s">
        <v>304</v>
      </c>
      <c r="C73" s="117"/>
      <c r="D73" s="58" t="s">
        <v>303</v>
      </c>
      <c r="E73" s="59">
        <v>850000</v>
      </c>
      <c r="F73" s="68">
        <v>850000</v>
      </c>
      <c r="G73" s="63"/>
      <c r="H73" s="63"/>
      <c r="I73" s="60">
        <f>F73+G73+H73</f>
        <v>850000</v>
      </c>
      <c r="J73" s="36">
        <f>E73-I73</f>
        <v>0</v>
      </c>
    </row>
    <row r="74" spans="2:10" ht="18.75" customHeight="1">
      <c r="B74" s="61" t="s">
        <v>104</v>
      </c>
      <c r="C74" s="117"/>
      <c r="D74" s="62" t="s">
        <v>114</v>
      </c>
      <c r="E74" s="63">
        <f>E70+E71+E72</f>
        <v>6532068.13</v>
      </c>
      <c r="F74" s="63">
        <f>F70+F71+F72</f>
        <v>1563900</v>
      </c>
      <c r="G74" s="63">
        <f>G70+G71+G72</f>
        <v>0</v>
      </c>
      <c r="H74" s="63">
        <f>H70+H71+H72</f>
        <v>0</v>
      </c>
      <c r="I74" s="63">
        <f>I70+I71+I72</f>
        <v>1563900</v>
      </c>
      <c r="J74" s="36">
        <f>E74-I74</f>
        <v>4968168.13</v>
      </c>
    </row>
    <row r="75" spans="2:10" ht="66" customHeight="1" hidden="1">
      <c r="B75" s="57" t="s">
        <v>174</v>
      </c>
      <c r="C75" s="117"/>
      <c r="D75" s="58" t="s">
        <v>113</v>
      </c>
      <c r="E75" s="59"/>
      <c r="F75" s="68"/>
      <c r="G75" s="63"/>
      <c r="H75" s="63"/>
      <c r="I75" s="60"/>
      <c r="J75" s="36"/>
    </row>
    <row r="76" spans="2:10" ht="111.75" customHeight="1" hidden="1">
      <c r="B76" s="57" t="s">
        <v>168</v>
      </c>
      <c r="C76" s="117"/>
      <c r="D76" s="58" t="s">
        <v>169</v>
      </c>
      <c r="E76" s="59"/>
      <c r="F76" s="68"/>
      <c r="G76" s="63"/>
      <c r="H76" s="63"/>
      <c r="I76" s="60"/>
      <c r="J76" s="60"/>
    </row>
    <row r="77" spans="2:10" ht="63" customHeight="1" hidden="1">
      <c r="B77" s="57" t="s">
        <v>179</v>
      </c>
      <c r="C77" s="117"/>
      <c r="D77" s="58" t="s">
        <v>169</v>
      </c>
      <c r="E77" s="59"/>
      <c r="F77" s="68"/>
      <c r="G77" s="63"/>
      <c r="H77" s="63"/>
      <c r="I77" s="60"/>
      <c r="J77" s="60"/>
    </row>
    <row r="78" spans="2:10" ht="123" customHeight="1" hidden="1">
      <c r="B78" s="57" t="s">
        <v>173</v>
      </c>
      <c r="C78" s="117"/>
      <c r="D78" s="58" t="s">
        <v>169</v>
      </c>
      <c r="E78" s="59"/>
      <c r="F78" s="68"/>
      <c r="G78" s="63"/>
      <c r="H78" s="63"/>
      <c r="I78" s="60"/>
      <c r="J78" s="60"/>
    </row>
    <row r="79" spans="2:10" ht="51.75" customHeight="1">
      <c r="B79" s="153" t="s">
        <v>305</v>
      </c>
      <c r="C79" s="50"/>
      <c r="D79" s="62" t="s">
        <v>306</v>
      </c>
      <c r="E79" s="63">
        <v>300000</v>
      </c>
      <c r="F79" s="66">
        <v>276940</v>
      </c>
      <c r="G79" s="63"/>
      <c r="H79" s="63"/>
      <c r="I79" s="63">
        <f>F79+G79+H79</f>
        <v>276940</v>
      </c>
      <c r="J79" s="63">
        <f>E79-I79</f>
        <v>23060</v>
      </c>
    </row>
    <row r="80" spans="2:10" ht="12.75" hidden="1">
      <c r="B80" s="48"/>
      <c r="C80" s="41"/>
      <c r="D80" s="29"/>
      <c r="E80" s="30"/>
      <c r="F80" s="30"/>
      <c r="G80" s="28"/>
      <c r="H80" s="28"/>
      <c r="I80" s="28"/>
      <c r="J80" s="36">
        <f t="shared" si="3"/>
        <v>0</v>
      </c>
    </row>
    <row r="81" spans="2:10" ht="12.75" hidden="1">
      <c r="B81" s="40"/>
      <c r="C81" s="41"/>
      <c r="D81" s="29"/>
      <c r="E81" s="30"/>
      <c r="F81" s="30"/>
      <c r="G81" s="28"/>
      <c r="H81" s="28"/>
      <c r="I81" s="28"/>
      <c r="J81" s="36">
        <f t="shared" si="3"/>
        <v>0</v>
      </c>
    </row>
    <row r="82" spans="2:10" ht="12.75" hidden="1">
      <c r="B82" s="40"/>
      <c r="C82" s="41"/>
      <c r="D82" s="29"/>
      <c r="E82" s="30"/>
      <c r="F82" s="30"/>
      <c r="G82" s="28"/>
      <c r="H82" s="28"/>
      <c r="I82" s="28"/>
      <c r="J82" s="36">
        <f t="shared" si="3"/>
        <v>0</v>
      </c>
    </row>
    <row r="83" spans="2:10" ht="12.75" hidden="1">
      <c r="B83" s="40"/>
      <c r="C83" s="41"/>
      <c r="D83" s="29"/>
      <c r="E83" s="30"/>
      <c r="F83" s="30"/>
      <c r="G83" s="28"/>
      <c r="H83" s="28"/>
      <c r="I83" s="28"/>
      <c r="J83" s="36">
        <f t="shared" si="3"/>
        <v>0</v>
      </c>
    </row>
    <row r="84" spans="2:10" ht="12.75" hidden="1">
      <c r="B84" s="40"/>
      <c r="C84" s="41"/>
      <c r="D84" s="29"/>
      <c r="E84" s="30"/>
      <c r="F84" s="30"/>
      <c r="G84" s="28"/>
      <c r="H84" s="28"/>
      <c r="I84" s="28"/>
      <c r="J84" s="36">
        <f t="shared" si="3"/>
        <v>0</v>
      </c>
    </row>
    <row r="85" spans="2:10" ht="12.75" hidden="1">
      <c r="B85" s="40"/>
      <c r="C85" s="41"/>
      <c r="D85" s="29"/>
      <c r="E85" s="30"/>
      <c r="F85" s="30"/>
      <c r="G85" s="28"/>
      <c r="H85" s="28"/>
      <c r="I85" s="28"/>
      <c r="J85" s="36">
        <f t="shared" si="3"/>
        <v>0</v>
      </c>
    </row>
    <row r="86" spans="2:10" ht="12.75" hidden="1">
      <c r="B86" s="40"/>
      <c r="C86" s="41"/>
      <c r="D86" s="29"/>
      <c r="E86" s="30"/>
      <c r="F86" s="30"/>
      <c r="G86" s="28"/>
      <c r="H86" s="28"/>
      <c r="I86" s="28"/>
      <c r="J86" s="36">
        <f t="shared" si="3"/>
        <v>0</v>
      </c>
    </row>
    <row r="87" spans="2:10" ht="12.75" hidden="1">
      <c r="B87" s="40"/>
      <c r="C87" s="41"/>
      <c r="D87" s="29"/>
      <c r="E87" s="30"/>
      <c r="F87" s="30"/>
      <c r="G87" s="28"/>
      <c r="H87" s="28"/>
      <c r="I87" s="28"/>
      <c r="J87" s="36">
        <f t="shared" si="3"/>
        <v>0</v>
      </c>
    </row>
    <row r="88" spans="2:10" ht="9.75" customHeight="1" hidden="1">
      <c r="B88" s="40"/>
      <c r="C88" s="41"/>
      <c r="D88" s="29"/>
      <c r="E88" s="30"/>
      <c r="F88" s="30"/>
      <c r="G88" s="28"/>
      <c r="H88" s="28"/>
      <c r="I88" s="28"/>
      <c r="J88" s="36">
        <f t="shared" si="3"/>
        <v>0</v>
      </c>
    </row>
    <row r="89" spans="2:10" ht="12.75" hidden="1">
      <c r="B89" s="40"/>
      <c r="C89" s="41"/>
      <c r="D89" s="29"/>
      <c r="E89" s="30"/>
      <c r="F89" s="30"/>
      <c r="G89" s="28"/>
      <c r="H89" s="28"/>
      <c r="I89" s="28"/>
      <c r="J89" s="36">
        <f t="shared" si="3"/>
        <v>0</v>
      </c>
    </row>
    <row r="90" spans="2:10" ht="12.75" hidden="1">
      <c r="B90" s="40"/>
      <c r="C90" s="41"/>
      <c r="D90" s="29"/>
      <c r="E90" s="30"/>
      <c r="F90" s="30"/>
      <c r="G90" s="28"/>
      <c r="H90" s="28"/>
      <c r="I90" s="28"/>
      <c r="J90" s="36">
        <f t="shared" si="3"/>
        <v>0</v>
      </c>
    </row>
    <row r="91" spans="2:10" ht="12.75" hidden="1">
      <c r="B91" s="40"/>
      <c r="C91" s="41"/>
      <c r="D91" s="29"/>
      <c r="E91" s="30"/>
      <c r="F91" s="30"/>
      <c r="G91" s="28"/>
      <c r="H91" s="28"/>
      <c r="I91" s="28"/>
      <c r="J91" s="36">
        <f t="shared" si="3"/>
        <v>0</v>
      </c>
    </row>
    <row r="92" spans="2:10" ht="12.75" hidden="1">
      <c r="B92" s="40"/>
      <c r="C92" s="41"/>
      <c r="D92" s="29"/>
      <c r="E92" s="30"/>
      <c r="F92" s="30"/>
      <c r="G92" s="28"/>
      <c r="H92" s="28"/>
      <c r="I92" s="28"/>
      <c r="J92" s="36">
        <f t="shared" si="3"/>
        <v>0</v>
      </c>
    </row>
    <row r="93" spans="2:10" ht="12.75" hidden="1">
      <c r="B93" s="40"/>
      <c r="C93" s="41"/>
      <c r="D93" s="29"/>
      <c r="E93" s="30"/>
      <c r="F93" s="30"/>
      <c r="G93" s="28"/>
      <c r="H93" s="28"/>
      <c r="I93" s="28"/>
      <c r="J93" s="36">
        <f t="shared" si="3"/>
        <v>0</v>
      </c>
    </row>
    <row r="94" spans="2:10" ht="12.75" hidden="1">
      <c r="B94" s="40"/>
      <c r="C94" s="41"/>
      <c r="D94" s="29"/>
      <c r="E94" s="30"/>
      <c r="F94" s="30"/>
      <c r="G94" s="28"/>
      <c r="H94" s="28"/>
      <c r="I94" s="28"/>
      <c r="J94" s="36">
        <f t="shared" si="3"/>
        <v>0</v>
      </c>
    </row>
    <row r="95" spans="2:10" ht="12.75" hidden="1">
      <c r="B95" s="40"/>
      <c r="C95" s="41"/>
      <c r="D95" s="29"/>
      <c r="E95" s="30"/>
      <c r="F95" s="30"/>
      <c r="G95" s="28"/>
      <c r="H95" s="28"/>
      <c r="I95" s="28"/>
      <c r="J95" s="36">
        <f t="shared" si="3"/>
        <v>0</v>
      </c>
    </row>
    <row r="96" spans="2:10" ht="12.75" hidden="1">
      <c r="B96" s="40"/>
      <c r="C96" s="41"/>
      <c r="D96" s="29"/>
      <c r="E96" s="30"/>
      <c r="F96" s="30"/>
      <c r="G96" s="28"/>
      <c r="H96" s="28"/>
      <c r="I96" s="28"/>
      <c r="J96" s="36">
        <f t="shared" si="3"/>
        <v>0</v>
      </c>
    </row>
    <row r="97" spans="2:10" ht="12.75" hidden="1">
      <c r="B97" s="40"/>
      <c r="C97" s="41"/>
      <c r="D97" s="29"/>
      <c r="E97" s="30"/>
      <c r="F97" s="30"/>
      <c r="G97" s="28"/>
      <c r="H97" s="28"/>
      <c r="I97" s="28"/>
      <c r="J97" s="36">
        <f t="shared" si="3"/>
        <v>0</v>
      </c>
    </row>
    <row r="98" spans="2:10" ht="12.75" hidden="1">
      <c r="B98" s="40"/>
      <c r="C98" s="41"/>
      <c r="D98" s="29"/>
      <c r="E98" s="30"/>
      <c r="F98" s="30"/>
      <c r="G98" s="28"/>
      <c r="H98" s="28"/>
      <c r="I98" s="28"/>
      <c r="J98" s="36">
        <f t="shared" si="3"/>
        <v>0</v>
      </c>
    </row>
    <row r="99" spans="2:10" ht="12.75" hidden="1">
      <c r="B99" s="40"/>
      <c r="C99" s="41"/>
      <c r="D99" s="29"/>
      <c r="E99" s="30"/>
      <c r="F99" s="30"/>
      <c r="G99" s="28"/>
      <c r="H99" s="28"/>
      <c r="I99" s="28"/>
      <c r="J99" s="36">
        <f t="shared" si="3"/>
        <v>0</v>
      </c>
    </row>
    <row r="100" spans="2:10" ht="0.75" customHeight="1" hidden="1">
      <c r="B100" s="40"/>
      <c r="C100" s="41"/>
      <c r="D100" s="29"/>
      <c r="E100" s="30"/>
      <c r="F100" s="30"/>
      <c r="G100" s="28"/>
      <c r="H100" s="28"/>
      <c r="I100" s="28"/>
      <c r="J100" s="36">
        <f t="shared" si="3"/>
        <v>0</v>
      </c>
    </row>
    <row r="101" spans="2:10" ht="12.75" hidden="1">
      <c r="B101" s="40"/>
      <c r="C101" s="41"/>
      <c r="D101" s="29"/>
      <c r="E101" s="30"/>
      <c r="F101" s="30"/>
      <c r="G101" s="28"/>
      <c r="H101" s="28"/>
      <c r="I101" s="28"/>
      <c r="J101" s="36">
        <f t="shared" si="3"/>
        <v>0</v>
      </c>
    </row>
    <row r="102" spans="2:10" ht="12.75" hidden="1">
      <c r="B102" s="40"/>
      <c r="C102" s="41"/>
      <c r="D102" s="29"/>
      <c r="E102" s="30"/>
      <c r="F102" s="30"/>
      <c r="G102" s="28"/>
      <c r="H102" s="28"/>
      <c r="I102" s="28"/>
      <c r="J102" s="36">
        <f aca="true" t="shared" si="8" ref="J102:J162">E102-I102</f>
        <v>0</v>
      </c>
    </row>
    <row r="103" spans="2:10" ht="12.75" hidden="1">
      <c r="B103" s="40"/>
      <c r="C103" s="41"/>
      <c r="D103" s="29"/>
      <c r="E103" s="30"/>
      <c r="F103" s="30"/>
      <c r="G103" s="28"/>
      <c r="H103" s="28"/>
      <c r="I103" s="28"/>
      <c r="J103" s="36">
        <f t="shared" si="8"/>
        <v>0</v>
      </c>
    </row>
    <row r="104" spans="2:10" ht="12.75" hidden="1">
      <c r="B104" s="40"/>
      <c r="C104" s="41"/>
      <c r="D104" s="29"/>
      <c r="E104" s="30"/>
      <c r="F104" s="30"/>
      <c r="G104" s="28"/>
      <c r="H104" s="28"/>
      <c r="I104" s="28"/>
      <c r="J104" s="36">
        <f t="shared" si="8"/>
        <v>0</v>
      </c>
    </row>
    <row r="105" spans="2:10" ht="12.75" hidden="1">
      <c r="B105" s="40"/>
      <c r="C105" s="41"/>
      <c r="D105" s="29"/>
      <c r="E105" s="30"/>
      <c r="F105" s="30"/>
      <c r="G105" s="28"/>
      <c r="H105" s="28"/>
      <c r="I105" s="28"/>
      <c r="J105" s="36">
        <f t="shared" si="8"/>
        <v>0</v>
      </c>
    </row>
    <row r="106" spans="2:10" ht="12.75" hidden="1">
      <c r="B106" s="40"/>
      <c r="C106" s="41"/>
      <c r="D106" s="29"/>
      <c r="E106" s="30"/>
      <c r="F106" s="30"/>
      <c r="G106" s="28"/>
      <c r="H106" s="28"/>
      <c r="I106" s="28"/>
      <c r="J106" s="36">
        <f t="shared" si="8"/>
        <v>0</v>
      </c>
    </row>
    <row r="107" spans="2:10" ht="12.75" hidden="1">
      <c r="B107" s="40"/>
      <c r="C107" s="41"/>
      <c r="D107" s="29"/>
      <c r="E107" s="30"/>
      <c r="F107" s="30"/>
      <c r="G107" s="28"/>
      <c r="H107" s="28"/>
      <c r="I107" s="28"/>
      <c r="J107" s="36">
        <f t="shared" si="8"/>
        <v>0</v>
      </c>
    </row>
    <row r="108" spans="2:10" ht="12.75" hidden="1">
      <c r="B108" s="40"/>
      <c r="C108" s="41"/>
      <c r="D108" s="29"/>
      <c r="E108" s="30"/>
      <c r="F108" s="30"/>
      <c r="G108" s="28"/>
      <c r="H108" s="28"/>
      <c r="I108" s="28"/>
      <c r="J108" s="36">
        <f t="shared" si="8"/>
        <v>0</v>
      </c>
    </row>
    <row r="109" spans="2:10" ht="12.75" hidden="1">
      <c r="B109" s="40"/>
      <c r="C109" s="41"/>
      <c r="D109" s="29"/>
      <c r="E109" s="30"/>
      <c r="F109" s="30"/>
      <c r="G109" s="28"/>
      <c r="H109" s="28"/>
      <c r="I109" s="28"/>
      <c r="J109" s="36">
        <f t="shared" si="8"/>
        <v>0</v>
      </c>
    </row>
    <row r="110" spans="2:10" ht="12.75" hidden="1">
      <c r="B110" s="40"/>
      <c r="C110" s="41"/>
      <c r="D110" s="29"/>
      <c r="E110" s="30"/>
      <c r="F110" s="30"/>
      <c r="G110" s="28"/>
      <c r="H110" s="28"/>
      <c r="I110" s="28"/>
      <c r="J110" s="36">
        <f t="shared" si="8"/>
        <v>0</v>
      </c>
    </row>
    <row r="111" spans="2:10" ht="12.75" hidden="1">
      <c r="B111" s="40"/>
      <c r="C111" s="41"/>
      <c r="D111" s="29"/>
      <c r="E111" s="30"/>
      <c r="F111" s="30"/>
      <c r="G111" s="28"/>
      <c r="H111" s="28"/>
      <c r="I111" s="28"/>
      <c r="J111" s="36">
        <f t="shared" si="8"/>
        <v>0</v>
      </c>
    </row>
    <row r="112" spans="2:10" ht="12.75" hidden="1">
      <c r="B112" s="40"/>
      <c r="C112" s="41"/>
      <c r="D112" s="29"/>
      <c r="E112" s="30"/>
      <c r="F112" s="30"/>
      <c r="G112" s="28"/>
      <c r="H112" s="28"/>
      <c r="I112" s="28"/>
      <c r="J112" s="36">
        <f t="shared" si="8"/>
        <v>0</v>
      </c>
    </row>
    <row r="113" spans="2:10" ht="12.75" hidden="1">
      <c r="B113" s="40"/>
      <c r="C113" s="41"/>
      <c r="D113" s="29"/>
      <c r="E113" s="30"/>
      <c r="F113" s="30"/>
      <c r="G113" s="28"/>
      <c r="H113" s="28"/>
      <c r="I113" s="28"/>
      <c r="J113" s="36">
        <f t="shared" si="8"/>
        <v>0</v>
      </c>
    </row>
    <row r="114" spans="2:10" ht="12.75" hidden="1">
      <c r="B114" s="40"/>
      <c r="C114" s="41"/>
      <c r="D114" s="29"/>
      <c r="E114" s="30"/>
      <c r="F114" s="30"/>
      <c r="G114" s="28"/>
      <c r="H114" s="28"/>
      <c r="I114" s="28"/>
      <c r="J114" s="36">
        <f t="shared" si="8"/>
        <v>0</v>
      </c>
    </row>
    <row r="115" spans="2:10" ht="12.75" hidden="1">
      <c r="B115" s="40"/>
      <c r="C115" s="41"/>
      <c r="D115" s="29"/>
      <c r="E115" s="30"/>
      <c r="F115" s="30"/>
      <c r="G115" s="28"/>
      <c r="H115" s="28"/>
      <c r="I115" s="28"/>
      <c r="J115" s="36">
        <f t="shared" si="8"/>
        <v>0</v>
      </c>
    </row>
    <row r="116" spans="2:10" ht="12.75" hidden="1">
      <c r="B116" s="40"/>
      <c r="C116" s="41"/>
      <c r="D116" s="29"/>
      <c r="E116" s="30"/>
      <c r="F116" s="30"/>
      <c r="G116" s="28"/>
      <c r="H116" s="28"/>
      <c r="I116" s="28"/>
      <c r="J116" s="36">
        <f t="shared" si="8"/>
        <v>0</v>
      </c>
    </row>
    <row r="117" spans="2:10" ht="12.75" hidden="1">
      <c r="B117" s="40"/>
      <c r="C117" s="41"/>
      <c r="D117" s="29"/>
      <c r="E117" s="30"/>
      <c r="F117" s="30"/>
      <c r="G117" s="28"/>
      <c r="H117" s="28"/>
      <c r="I117" s="28"/>
      <c r="J117" s="36">
        <f t="shared" si="8"/>
        <v>0</v>
      </c>
    </row>
    <row r="118" spans="2:10" ht="12.75" hidden="1">
      <c r="B118" s="40"/>
      <c r="C118" s="41"/>
      <c r="D118" s="29"/>
      <c r="E118" s="30"/>
      <c r="F118" s="30"/>
      <c r="G118" s="28"/>
      <c r="H118" s="28"/>
      <c r="I118" s="28"/>
      <c r="J118" s="36">
        <f t="shared" si="8"/>
        <v>0</v>
      </c>
    </row>
    <row r="119" spans="2:10" ht="12.75" hidden="1">
      <c r="B119" s="40"/>
      <c r="C119" s="41"/>
      <c r="D119" s="29"/>
      <c r="E119" s="30"/>
      <c r="F119" s="30"/>
      <c r="G119" s="28"/>
      <c r="H119" s="28"/>
      <c r="I119" s="28"/>
      <c r="J119" s="36">
        <f t="shared" si="8"/>
        <v>0</v>
      </c>
    </row>
    <row r="120" spans="2:10" ht="12.75" hidden="1">
      <c r="B120" s="40"/>
      <c r="C120" s="41"/>
      <c r="D120" s="29"/>
      <c r="E120" s="30"/>
      <c r="F120" s="30"/>
      <c r="G120" s="28"/>
      <c r="H120" s="28"/>
      <c r="I120" s="28"/>
      <c r="J120" s="36">
        <f t="shared" si="8"/>
        <v>0</v>
      </c>
    </row>
    <row r="121" spans="2:10" ht="12.75" hidden="1">
      <c r="B121" s="40"/>
      <c r="C121" s="41"/>
      <c r="D121" s="29"/>
      <c r="E121" s="30"/>
      <c r="F121" s="30"/>
      <c r="G121" s="28"/>
      <c r="H121" s="28"/>
      <c r="I121" s="28"/>
      <c r="J121" s="36">
        <f t="shared" si="8"/>
        <v>0</v>
      </c>
    </row>
    <row r="122" spans="2:10" ht="0.75" customHeight="1" hidden="1">
      <c r="B122" s="40"/>
      <c r="C122" s="41"/>
      <c r="D122" s="29"/>
      <c r="E122" s="30"/>
      <c r="F122" s="30"/>
      <c r="G122" s="28"/>
      <c r="H122" s="28"/>
      <c r="I122" s="28"/>
      <c r="J122" s="36">
        <f t="shared" si="8"/>
        <v>0</v>
      </c>
    </row>
    <row r="123" spans="2:10" ht="12.75" hidden="1">
      <c r="B123" s="40"/>
      <c r="C123" s="41"/>
      <c r="D123" s="29"/>
      <c r="E123" s="30"/>
      <c r="F123" s="30"/>
      <c r="G123" s="28"/>
      <c r="H123" s="28"/>
      <c r="I123" s="28"/>
      <c r="J123" s="36">
        <f t="shared" si="8"/>
        <v>0</v>
      </c>
    </row>
    <row r="124" spans="2:10" ht="12.75" hidden="1">
      <c r="B124" s="40"/>
      <c r="C124" s="41"/>
      <c r="D124" s="29"/>
      <c r="E124" s="30"/>
      <c r="F124" s="30"/>
      <c r="G124" s="28"/>
      <c r="H124" s="28"/>
      <c r="I124" s="28"/>
      <c r="J124" s="36">
        <f t="shared" si="8"/>
        <v>0</v>
      </c>
    </row>
    <row r="125" spans="2:10" ht="12.75" hidden="1">
      <c r="B125" s="40"/>
      <c r="C125" s="41"/>
      <c r="D125" s="29"/>
      <c r="E125" s="30"/>
      <c r="F125" s="30"/>
      <c r="G125" s="28"/>
      <c r="H125" s="28"/>
      <c r="I125" s="28"/>
      <c r="J125" s="36">
        <f t="shared" si="8"/>
        <v>0</v>
      </c>
    </row>
    <row r="126" spans="2:10" ht="12.75" hidden="1">
      <c r="B126" s="40"/>
      <c r="C126" s="41"/>
      <c r="D126" s="29"/>
      <c r="E126" s="30"/>
      <c r="F126" s="30"/>
      <c r="G126" s="28"/>
      <c r="H126" s="28"/>
      <c r="I126" s="28"/>
      <c r="J126" s="36">
        <f t="shared" si="8"/>
        <v>0</v>
      </c>
    </row>
    <row r="127" spans="2:10" ht="12.75" hidden="1">
      <c r="B127" s="40"/>
      <c r="C127" s="41"/>
      <c r="D127" s="29"/>
      <c r="E127" s="30"/>
      <c r="F127" s="30"/>
      <c r="G127" s="28"/>
      <c r="H127" s="28"/>
      <c r="I127" s="28"/>
      <c r="J127" s="36">
        <f t="shared" si="8"/>
        <v>0</v>
      </c>
    </row>
    <row r="128" spans="2:10" ht="12.75" hidden="1">
      <c r="B128" s="40"/>
      <c r="C128" s="41"/>
      <c r="D128" s="29"/>
      <c r="E128" s="30"/>
      <c r="F128" s="30"/>
      <c r="G128" s="28"/>
      <c r="H128" s="28"/>
      <c r="I128" s="28"/>
      <c r="J128" s="36">
        <f t="shared" si="8"/>
        <v>0</v>
      </c>
    </row>
    <row r="129" spans="2:10" ht="12.75" hidden="1">
      <c r="B129" s="40"/>
      <c r="C129" s="41"/>
      <c r="D129" s="29"/>
      <c r="E129" s="30"/>
      <c r="F129" s="30"/>
      <c r="G129" s="28"/>
      <c r="H129" s="28"/>
      <c r="I129" s="28"/>
      <c r="J129" s="36">
        <f t="shared" si="8"/>
        <v>0</v>
      </c>
    </row>
    <row r="130" spans="2:10" ht="12.75" hidden="1">
      <c r="B130" s="40"/>
      <c r="C130" s="41"/>
      <c r="D130" s="29"/>
      <c r="E130" s="30"/>
      <c r="F130" s="30"/>
      <c r="G130" s="28"/>
      <c r="H130" s="28"/>
      <c r="I130" s="28"/>
      <c r="J130" s="36">
        <f t="shared" si="8"/>
        <v>0</v>
      </c>
    </row>
    <row r="131" spans="2:10" ht="12.75" hidden="1">
      <c r="B131" s="40"/>
      <c r="C131" s="41"/>
      <c r="D131" s="29"/>
      <c r="E131" s="30"/>
      <c r="F131" s="30"/>
      <c r="G131" s="28"/>
      <c r="H131" s="28"/>
      <c r="I131" s="28"/>
      <c r="J131" s="36">
        <f t="shared" si="8"/>
        <v>0</v>
      </c>
    </row>
    <row r="132" spans="2:10" ht="12.75" hidden="1">
      <c r="B132" s="40"/>
      <c r="C132" s="41"/>
      <c r="D132" s="29"/>
      <c r="E132" s="30"/>
      <c r="F132" s="30"/>
      <c r="G132" s="28"/>
      <c r="H132" s="28"/>
      <c r="I132" s="28"/>
      <c r="J132" s="36">
        <f t="shared" si="8"/>
        <v>0</v>
      </c>
    </row>
    <row r="133" spans="2:10" ht="12.75" hidden="1">
      <c r="B133" s="40"/>
      <c r="C133" s="41"/>
      <c r="D133" s="29"/>
      <c r="E133" s="30"/>
      <c r="F133" s="30"/>
      <c r="G133" s="28"/>
      <c r="H133" s="28"/>
      <c r="I133" s="28"/>
      <c r="J133" s="36">
        <f t="shared" si="8"/>
        <v>0</v>
      </c>
    </row>
    <row r="134" spans="2:10" ht="12.75" hidden="1">
      <c r="B134" s="40"/>
      <c r="C134" s="41"/>
      <c r="D134" s="29"/>
      <c r="E134" s="30"/>
      <c r="F134" s="30"/>
      <c r="G134" s="28"/>
      <c r="H134" s="28"/>
      <c r="I134" s="28"/>
      <c r="J134" s="36">
        <f t="shared" si="8"/>
        <v>0</v>
      </c>
    </row>
    <row r="135" spans="2:10" ht="12.75" hidden="1">
      <c r="B135" s="40"/>
      <c r="C135" s="41"/>
      <c r="D135" s="29"/>
      <c r="E135" s="30"/>
      <c r="F135" s="30"/>
      <c r="G135" s="28"/>
      <c r="H135" s="28"/>
      <c r="I135" s="28"/>
      <c r="J135" s="36">
        <f t="shared" si="8"/>
        <v>0</v>
      </c>
    </row>
    <row r="136" spans="2:10" ht="12.75" hidden="1">
      <c r="B136" s="40"/>
      <c r="C136" s="41"/>
      <c r="D136" s="29"/>
      <c r="E136" s="30"/>
      <c r="F136" s="30"/>
      <c r="G136" s="28"/>
      <c r="H136" s="28"/>
      <c r="I136" s="28"/>
      <c r="J136" s="36">
        <f t="shared" si="8"/>
        <v>0</v>
      </c>
    </row>
    <row r="137" spans="2:10" ht="12.75" hidden="1">
      <c r="B137" s="40"/>
      <c r="C137" s="41"/>
      <c r="D137" s="29"/>
      <c r="E137" s="30"/>
      <c r="F137" s="30"/>
      <c r="G137" s="28"/>
      <c r="H137" s="28"/>
      <c r="I137" s="28"/>
      <c r="J137" s="36">
        <f t="shared" si="8"/>
        <v>0</v>
      </c>
    </row>
    <row r="138" spans="2:10" ht="12.75" hidden="1">
      <c r="B138" s="40"/>
      <c r="C138" s="41"/>
      <c r="D138" s="29"/>
      <c r="E138" s="30"/>
      <c r="F138" s="30"/>
      <c r="G138" s="28"/>
      <c r="H138" s="28"/>
      <c r="I138" s="28"/>
      <c r="J138" s="36">
        <f t="shared" si="8"/>
        <v>0</v>
      </c>
    </row>
    <row r="139" spans="2:10" ht="12.75" hidden="1">
      <c r="B139" s="40"/>
      <c r="C139" s="41"/>
      <c r="D139" s="29"/>
      <c r="E139" s="30"/>
      <c r="F139" s="30"/>
      <c r="G139" s="28"/>
      <c r="H139" s="28"/>
      <c r="I139" s="28"/>
      <c r="J139" s="36">
        <f t="shared" si="8"/>
        <v>0</v>
      </c>
    </row>
    <row r="140" spans="2:10" ht="12.75" hidden="1">
      <c r="B140" s="40"/>
      <c r="C140" s="41"/>
      <c r="D140" s="29"/>
      <c r="E140" s="30"/>
      <c r="F140" s="30"/>
      <c r="G140" s="28"/>
      <c r="H140" s="28"/>
      <c r="I140" s="28"/>
      <c r="J140" s="36">
        <f t="shared" si="8"/>
        <v>0</v>
      </c>
    </row>
    <row r="141" spans="2:10" ht="10.5" customHeight="1" hidden="1">
      <c r="B141" s="40"/>
      <c r="C141" s="41"/>
      <c r="D141" s="29"/>
      <c r="E141" s="30"/>
      <c r="F141" s="30"/>
      <c r="G141" s="28"/>
      <c r="H141" s="28"/>
      <c r="I141" s="28"/>
      <c r="J141" s="36">
        <f t="shared" si="8"/>
        <v>0</v>
      </c>
    </row>
    <row r="142" spans="2:10" ht="12.75" hidden="1">
      <c r="B142" s="40"/>
      <c r="C142" s="41"/>
      <c r="D142" s="29"/>
      <c r="E142" s="30"/>
      <c r="F142" s="30"/>
      <c r="G142" s="28"/>
      <c r="H142" s="28"/>
      <c r="I142" s="28"/>
      <c r="J142" s="36">
        <f t="shared" si="8"/>
        <v>0</v>
      </c>
    </row>
    <row r="143" spans="2:10" ht="12.75" hidden="1">
      <c r="B143" s="40"/>
      <c r="C143" s="41"/>
      <c r="D143" s="29"/>
      <c r="E143" s="30"/>
      <c r="F143" s="30"/>
      <c r="G143" s="28"/>
      <c r="H143" s="28"/>
      <c r="I143" s="28"/>
      <c r="J143" s="36">
        <f t="shared" si="8"/>
        <v>0</v>
      </c>
    </row>
    <row r="144" spans="2:10" ht="12.75" hidden="1">
      <c r="B144" s="40"/>
      <c r="C144" s="41"/>
      <c r="D144" s="29"/>
      <c r="E144" s="30"/>
      <c r="F144" s="30"/>
      <c r="G144" s="28"/>
      <c r="H144" s="28"/>
      <c r="I144" s="28"/>
      <c r="J144" s="36">
        <f t="shared" si="8"/>
        <v>0</v>
      </c>
    </row>
    <row r="145" spans="2:10" ht="12.75" hidden="1">
      <c r="B145" s="40"/>
      <c r="C145" s="41"/>
      <c r="D145" s="29"/>
      <c r="E145" s="30"/>
      <c r="F145" s="30"/>
      <c r="G145" s="28"/>
      <c r="H145" s="28"/>
      <c r="I145" s="28"/>
      <c r="J145" s="36">
        <f t="shared" si="8"/>
        <v>0</v>
      </c>
    </row>
    <row r="146" spans="2:10" ht="12.75" hidden="1">
      <c r="B146" s="40"/>
      <c r="C146" s="41"/>
      <c r="D146" s="29"/>
      <c r="E146" s="30"/>
      <c r="F146" s="30"/>
      <c r="G146" s="28"/>
      <c r="H146" s="28"/>
      <c r="I146" s="28"/>
      <c r="J146" s="36">
        <f t="shared" si="8"/>
        <v>0</v>
      </c>
    </row>
    <row r="147" spans="2:10" ht="12.75" hidden="1">
      <c r="B147" s="40"/>
      <c r="C147" s="41"/>
      <c r="D147" s="29"/>
      <c r="E147" s="30"/>
      <c r="F147" s="30"/>
      <c r="G147" s="28"/>
      <c r="H147" s="28"/>
      <c r="I147" s="28"/>
      <c r="J147" s="36">
        <f t="shared" si="8"/>
        <v>0</v>
      </c>
    </row>
    <row r="148" spans="2:10" ht="12.75" hidden="1">
      <c r="B148" s="40"/>
      <c r="C148" s="41"/>
      <c r="D148" s="29"/>
      <c r="E148" s="30"/>
      <c r="F148" s="30"/>
      <c r="G148" s="28"/>
      <c r="H148" s="28"/>
      <c r="I148" s="28"/>
      <c r="J148" s="36">
        <f t="shared" si="8"/>
        <v>0</v>
      </c>
    </row>
    <row r="149" spans="2:10" ht="12.75" hidden="1">
      <c r="B149" s="40"/>
      <c r="C149" s="41"/>
      <c r="D149" s="29"/>
      <c r="E149" s="30"/>
      <c r="F149" s="30"/>
      <c r="G149" s="28"/>
      <c r="H149" s="28"/>
      <c r="I149" s="28"/>
      <c r="J149" s="36">
        <f t="shared" si="8"/>
        <v>0</v>
      </c>
    </row>
    <row r="150" spans="2:10" ht="12.75" hidden="1">
      <c r="B150" s="40"/>
      <c r="C150" s="41"/>
      <c r="D150" s="29"/>
      <c r="E150" s="30"/>
      <c r="F150" s="30"/>
      <c r="G150" s="28"/>
      <c r="H150" s="28"/>
      <c r="I150" s="28"/>
      <c r="J150" s="36">
        <f t="shared" si="8"/>
        <v>0</v>
      </c>
    </row>
    <row r="151" spans="2:10" ht="12.75" hidden="1">
      <c r="B151" s="40"/>
      <c r="C151" s="41"/>
      <c r="D151" s="29"/>
      <c r="E151" s="30"/>
      <c r="F151" s="30"/>
      <c r="G151" s="28"/>
      <c r="H151" s="28"/>
      <c r="I151" s="28"/>
      <c r="J151" s="36">
        <f t="shared" si="8"/>
        <v>0</v>
      </c>
    </row>
    <row r="152" spans="2:10" ht="12.75" hidden="1">
      <c r="B152" s="40"/>
      <c r="C152" s="41"/>
      <c r="D152" s="29"/>
      <c r="E152" s="30"/>
      <c r="F152" s="30"/>
      <c r="G152" s="28"/>
      <c r="H152" s="28"/>
      <c r="I152" s="28"/>
      <c r="J152" s="36">
        <f t="shared" si="8"/>
        <v>0</v>
      </c>
    </row>
    <row r="153" spans="2:10" ht="12.75" hidden="1">
      <c r="B153" s="40"/>
      <c r="C153" s="41"/>
      <c r="D153" s="29"/>
      <c r="E153" s="30"/>
      <c r="F153" s="30"/>
      <c r="G153" s="28"/>
      <c r="H153" s="28"/>
      <c r="I153" s="28"/>
      <c r="J153" s="36">
        <f t="shared" si="8"/>
        <v>0</v>
      </c>
    </row>
    <row r="154" spans="2:10" ht="12.75" hidden="1">
      <c r="B154" s="40"/>
      <c r="C154" s="41"/>
      <c r="D154" s="29"/>
      <c r="E154" s="30"/>
      <c r="F154" s="30"/>
      <c r="G154" s="28"/>
      <c r="H154" s="28"/>
      <c r="I154" s="28"/>
      <c r="J154" s="36">
        <f t="shared" si="8"/>
        <v>0</v>
      </c>
    </row>
    <row r="155" spans="2:10" ht="12.75" hidden="1">
      <c r="B155" s="40"/>
      <c r="C155" s="41"/>
      <c r="D155" s="29"/>
      <c r="E155" s="30"/>
      <c r="F155" s="30"/>
      <c r="G155" s="28"/>
      <c r="H155" s="28"/>
      <c r="I155" s="28"/>
      <c r="J155" s="36">
        <f t="shared" si="8"/>
        <v>0</v>
      </c>
    </row>
    <row r="156" spans="2:10" ht="12.75" hidden="1">
      <c r="B156" s="40"/>
      <c r="C156" s="41"/>
      <c r="D156" s="29"/>
      <c r="E156" s="30"/>
      <c r="F156" s="30"/>
      <c r="G156" s="28"/>
      <c r="H156" s="28"/>
      <c r="I156" s="28"/>
      <c r="J156" s="36">
        <f t="shared" si="8"/>
        <v>0</v>
      </c>
    </row>
    <row r="157" spans="2:10" ht="12.75" hidden="1">
      <c r="B157" s="40"/>
      <c r="C157" s="41"/>
      <c r="D157" s="29"/>
      <c r="E157" s="30"/>
      <c r="F157" s="30"/>
      <c r="G157" s="28"/>
      <c r="H157" s="28"/>
      <c r="I157" s="28"/>
      <c r="J157" s="36">
        <f t="shared" si="8"/>
        <v>0</v>
      </c>
    </row>
    <row r="158" spans="2:10" ht="12.75" hidden="1">
      <c r="B158" s="40"/>
      <c r="C158" s="41"/>
      <c r="D158" s="29"/>
      <c r="E158" s="30"/>
      <c r="F158" s="30"/>
      <c r="G158" s="28"/>
      <c r="H158" s="28"/>
      <c r="I158" s="28"/>
      <c r="J158" s="36">
        <f t="shared" si="8"/>
        <v>0</v>
      </c>
    </row>
    <row r="159" spans="2:10" ht="12.75" hidden="1">
      <c r="B159" s="40"/>
      <c r="C159" s="41"/>
      <c r="D159" s="29"/>
      <c r="E159" s="30"/>
      <c r="F159" s="30"/>
      <c r="G159" s="28"/>
      <c r="H159" s="28"/>
      <c r="I159" s="28"/>
      <c r="J159" s="36">
        <f t="shared" si="8"/>
        <v>0</v>
      </c>
    </row>
    <row r="160" spans="2:10" ht="12.75" hidden="1">
      <c r="B160" s="40"/>
      <c r="C160" s="41"/>
      <c r="D160" s="29"/>
      <c r="E160" s="30"/>
      <c r="F160" s="30"/>
      <c r="G160" s="28"/>
      <c r="H160" s="28"/>
      <c r="I160" s="28"/>
      <c r="J160" s="36">
        <f t="shared" si="8"/>
        <v>0</v>
      </c>
    </row>
    <row r="161" spans="2:10" ht="12.75" hidden="1">
      <c r="B161" s="40"/>
      <c r="C161" s="41"/>
      <c r="D161" s="29"/>
      <c r="E161" s="30"/>
      <c r="F161" s="30"/>
      <c r="G161" s="28"/>
      <c r="H161" s="28"/>
      <c r="I161" s="28"/>
      <c r="J161" s="36">
        <f t="shared" si="8"/>
        <v>0</v>
      </c>
    </row>
    <row r="162" spans="2:10" ht="12.75" hidden="1">
      <c r="B162" s="40"/>
      <c r="C162" s="41"/>
      <c r="D162" s="29"/>
      <c r="E162" s="30"/>
      <c r="F162" s="30"/>
      <c r="G162" s="28"/>
      <c r="H162" s="28"/>
      <c r="I162" s="28"/>
      <c r="J162" s="36">
        <f t="shared" si="8"/>
        <v>0</v>
      </c>
    </row>
    <row r="163" spans="2:10" ht="18.75" customHeight="1">
      <c r="B163" s="61"/>
      <c r="C163" s="117"/>
      <c r="D163" s="62"/>
      <c r="E163" s="63"/>
      <c r="F163" s="63"/>
      <c r="G163" s="63"/>
      <c r="H163" s="63"/>
      <c r="I163" s="63"/>
      <c r="J163" s="36"/>
    </row>
    <row r="165" spans="2:10" ht="13.5" customHeight="1">
      <c r="B165" s="49" t="s">
        <v>84</v>
      </c>
      <c r="C165" s="118"/>
      <c r="D165" s="47"/>
      <c r="E165" s="36">
        <f aca="true" t="shared" si="9" ref="E165:J165">E79+E62+E20</f>
        <v>26610468.13</v>
      </c>
      <c r="F165" s="36">
        <f t="shared" si="9"/>
        <v>17208417.740000002</v>
      </c>
      <c r="G165" s="36">
        <f t="shared" si="9"/>
        <v>0</v>
      </c>
      <c r="H165" s="36">
        <f t="shared" si="9"/>
        <v>0</v>
      </c>
      <c r="I165" s="36">
        <f t="shared" si="9"/>
        <v>17208417.740000002</v>
      </c>
      <c r="J165" s="36">
        <f t="shared" si="9"/>
        <v>9402050.389999999</v>
      </c>
    </row>
  </sheetData>
  <sheetProtection/>
  <mergeCells count="10">
    <mergeCell ref="F15:I15"/>
    <mergeCell ref="J15:J16"/>
    <mergeCell ref="B15:B16"/>
    <mergeCell ref="C15:C16"/>
    <mergeCell ref="D15:D16"/>
    <mergeCell ref="E15:E16"/>
    <mergeCell ref="B3:I3"/>
    <mergeCell ref="B4:I4"/>
    <mergeCell ref="A8:IV8"/>
    <mergeCell ref="A9:D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100" zoomScalePageLayoutView="0" workbookViewId="0" topLeftCell="E1">
      <selection activeCell="J6" sqref="J6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60" t="s">
        <v>112</v>
      </c>
      <c r="I1" s="160"/>
      <c r="J1" s="160"/>
      <c r="K1" s="97"/>
      <c r="L1" s="4"/>
      <c r="M1" s="4"/>
      <c r="N1" s="4"/>
      <c r="O1" s="11" t="s">
        <v>48</v>
      </c>
    </row>
    <row r="2" ht="0.75" customHeight="1" hidden="1"/>
    <row r="3" spans="5:15" ht="11.25">
      <c r="E3" s="158" t="s">
        <v>3</v>
      </c>
      <c r="F3" s="158" t="s">
        <v>20</v>
      </c>
      <c r="G3" s="158" t="s">
        <v>44</v>
      </c>
      <c r="H3" s="158" t="s">
        <v>45</v>
      </c>
      <c r="I3" s="158" t="s">
        <v>41</v>
      </c>
      <c r="J3" s="158" t="s">
        <v>7</v>
      </c>
      <c r="K3" s="158"/>
      <c r="L3" s="158"/>
      <c r="M3" s="158"/>
      <c r="N3" s="158" t="s">
        <v>33</v>
      </c>
      <c r="O3" s="158"/>
    </row>
    <row r="4" spans="5:15" ht="68.25" customHeight="1">
      <c r="E4" s="158"/>
      <c r="F4" s="158"/>
      <c r="G4" s="158"/>
      <c r="H4" s="158"/>
      <c r="I4" s="158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7">
        <f>H11+H14+H26+H29+H59+H63+H67+H71+H74+H78+H85+H89+H92+H95+H103+H118+H121+H124+H128+H131</f>
        <v>29397000</v>
      </c>
      <c r="I6" s="67">
        <f aca="true" t="shared" si="1" ref="I6:O6">I11+I14+I26+I29+I59+I63+I67+I71+I74+I78+I85+I89+I92+I95+I103+I118+I121+I124+I128+I131</f>
        <v>29397000</v>
      </c>
      <c r="J6" s="67">
        <f t="shared" si="1"/>
        <v>16998064.64</v>
      </c>
      <c r="K6" s="67"/>
      <c r="L6" s="67"/>
      <c r="M6" s="67">
        <f t="shared" si="1"/>
        <v>16998064.64</v>
      </c>
      <c r="N6" s="67">
        <f>N11+N14+N26+N29+N59+N63+N67+N71+N74+N78+N85+N89+N92+N95+N103+N118+N121+N124+N128+N131</f>
        <v>12398935.360000001</v>
      </c>
      <c r="O6" s="67">
        <f t="shared" si="1"/>
        <v>12398935.360000001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61" t="s">
        <v>149</v>
      </c>
      <c r="F8" s="162"/>
      <c r="G8" s="162"/>
      <c r="H8" s="162"/>
      <c r="I8" s="162"/>
      <c r="J8" s="154"/>
      <c r="K8" s="162"/>
      <c r="L8" s="162"/>
      <c r="M8" s="162"/>
      <c r="N8" s="162"/>
      <c r="O8" s="163"/>
    </row>
    <row r="9" spans="5:15" ht="15" customHeight="1">
      <c r="E9" s="10" t="s">
        <v>24</v>
      </c>
      <c r="F9" s="10"/>
      <c r="G9" s="53" t="s">
        <v>198</v>
      </c>
      <c r="H9" s="28">
        <v>1515000</v>
      </c>
      <c r="I9" s="28">
        <f>H9</f>
        <v>1515000</v>
      </c>
      <c r="J9" s="129">
        <v>1014187.96</v>
      </c>
      <c r="K9" s="28"/>
      <c r="L9" s="28"/>
      <c r="M9" s="28">
        <f>J9</f>
        <v>1014187.96</v>
      </c>
      <c r="N9" s="28">
        <f>H9-J9</f>
        <v>500812.04000000004</v>
      </c>
      <c r="O9" s="28">
        <f aca="true" t="shared" si="2" ref="O9:O26">I9-M9</f>
        <v>500812.04000000004</v>
      </c>
    </row>
    <row r="10" spans="5:15" ht="15" customHeight="1">
      <c r="E10" s="10" t="s">
        <v>61</v>
      </c>
      <c r="F10" s="10"/>
      <c r="G10" s="53" t="s">
        <v>199</v>
      </c>
      <c r="H10" s="28">
        <v>343900</v>
      </c>
      <c r="I10" s="28">
        <f>H10</f>
        <v>343900</v>
      </c>
      <c r="J10" s="129">
        <v>276016.79</v>
      </c>
      <c r="K10" s="28"/>
      <c r="L10" s="28"/>
      <c r="M10" s="28">
        <f>J10</f>
        <v>276016.79</v>
      </c>
      <c r="N10" s="28">
        <f>H10-J10</f>
        <v>67883.21000000002</v>
      </c>
      <c r="O10" s="28">
        <f t="shared" si="2"/>
        <v>67883.21000000002</v>
      </c>
    </row>
    <row r="11" spans="5:15" ht="13.5" customHeight="1">
      <c r="E11" s="71" t="s">
        <v>99</v>
      </c>
      <c r="F11" s="10"/>
      <c r="G11" s="106" t="s">
        <v>261</v>
      </c>
      <c r="H11" s="36">
        <f>SUM(H9:H10)</f>
        <v>1858900</v>
      </c>
      <c r="I11" s="36">
        <f>H11</f>
        <v>1858900</v>
      </c>
      <c r="J11" s="36">
        <f>J9+J10</f>
        <v>1290204.75</v>
      </c>
      <c r="K11" s="36"/>
      <c r="L11" s="36"/>
      <c r="M11" s="36">
        <f>M9+M10</f>
        <v>1290204.75</v>
      </c>
      <c r="N11" s="36">
        <f>H11-J11</f>
        <v>568695.25</v>
      </c>
      <c r="O11" s="36">
        <f t="shared" si="2"/>
        <v>568695.25</v>
      </c>
    </row>
    <row r="12" spans="1:15" ht="14.25" customHeight="1">
      <c r="A12" s="181" t="s">
        <v>94</v>
      </c>
      <c r="B12" s="182"/>
      <c r="C12" s="183"/>
      <c r="E12" s="184" t="s">
        <v>147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5:15" ht="12.75">
      <c r="E13" s="10" t="s">
        <v>30</v>
      </c>
      <c r="F13" s="73"/>
      <c r="G13" s="101" t="s">
        <v>200</v>
      </c>
      <c r="H13" s="60">
        <v>10000</v>
      </c>
      <c r="I13" s="60">
        <f>H13</f>
        <v>10000</v>
      </c>
      <c r="J13" s="60">
        <v>9116</v>
      </c>
      <c r="K13" s="63"/>
      <c r="L13" s="63"/>
      <c r="M13" s="60">
        <f aca="true" t="shared" si="3" ref="M13:M26">J13</f>
        <v>9116</v>
      </c>
      <c r="N13" s="60">
        <f>I13-J13</f>
        <v>884</v>
      </c>
      <c r="O13" s="60">
        <f>I13-M13</f>
        <v>884</v>
      </c>
    </row>
    <row r="14" spans="5:15" ht="12.75">
      <c r="E14" s="71" t="s">
        <v>99</v>
      </c>
      <c r="F14" s="73"/>
      <c r="G14" s="71" t="s">
        <v>262</v>
      </c>
      <c r="H14" s="63">
        <f>H13</f>
        <v>10000</v>
      </c>
      <c r="I14" s="63">
        <f>I13</f>
        <v>10000</v>
      </c>
      <c r="J14" s="63">
        <f>J13</f>
        <v>9116</v>
      </c>
      <c r="K14" s="63"/>
      <c r="L14" s="63"/>
      <c r="M14" s="63">
        <f t="shared" si="3"/>
        <v>9116</v>
      </c>
      <c r="N14" s="63">
        <f>I14-J14</f>
        <v>884</v>
      </c>
      <c r="O14" s="63">
        <f>I14-M14</f>
        <v>884</v>
      </c>
    </row>
    <row r="15" spans="5:15" ht="12.75">
      <c r="E15" s="71" t="s">
        <v>147</v>
      </c>
      <c r="F15" s="73"/>
      <c r="G15" s="71"/>
      <c r="H15" s="63"/>
      <c r="I15" s="109"/>
      <c r="J15" s="133"/>
      <c r="K15" s="110"/>
      <c r="L15" s="110"/>
      <c r="M15" s="110"/>
      <c r="N15" s="110"/>
      <c r="O15" s="111"/>
    </row>
    <row r="16" spans="5:15" ht="15.75" customHeight="1">
      <c r="E16" s="10" t="s">
        <v>24</v>
      </c>
      <c r="F16" s="10"/>
      <c r="G16" s="27" t="s">
        <v>201</v>
      </c>
      <c r="H16" s="28">
        <v>5085900</v>
      </c>
      <c r="I16" s="28">
        <f>H16</f>
        <v>5085900</v>
      </c>
      <c r="J16" s="129">
        <v>3259333.32</v>
      </c>
      <c r="K16" s="28"/>
      <c r="L16" s="28"/>
      <c r="M16" s="28">
        <f t="shared" si="3"/>
        <v>3259333.32</v>
      </c>
      <c r="N16" s="28">
        <f>I16-J16</f>
        <v>1826566.6800000002</v>
      </c>
      <c r="O16" s="28">
        <f t="shared" si="2"/>
        <v>1826566.6800000002</v>
      </c>
    </row>
    <row r="17" spans="5:15" ht="14.25" customHeight="1">
      <c r="E17" s="10" t="s">
        <v>59</v>
      </c>
      <c r="F17" s="10"/>
      <c r="G17" s="27" t="s">
        <v>202</v>
      </c>
      <c r="H17" s="28">
        <v>62200</v>
      </c>
      <c r="I17" s="28">
        <f aca="true" t="shared" si="4" ref="I17:I26">H17</f>
        <v>62200</v>
      </c>
      <c r="J17" s="129">
        <v>5800</v>
      </c>
      <c r="K17" s="28"/>
      <c r="L17" s="28"/>
      <c r="M17" s="28">
        <f t="shared" si="3"/>
        <v>5800</v>
      </c>
      <c r="N17" s="28">
        <f aca="true" t="shared" si="5" ref="N17:N26">I17-J17</f>
        <v>56400</v>
      </c>
      <c r="O17" s="28">
        <f t="shared" si="2"/>
        <v>56400</v>
      </c>
    </row>
    <row r="18" spans="1:15" ht="16.5" customHeight="1">
      <c r="A18" s="1" t="s">
        <v>60</v>
      </c>
      <c r="E18" s="10" t="s">
        <v>61</v>
      </c>
      <c r="F18" s="10"/>
      <c r="G18" s="27" t="s">
        <v>210</v>
      </c>
      <c r="H18" s="28">
        <v>1471400</v>
      </c>
      <c r="I18" s="28">
        <f>H18</f>
        <v>1471400</v>
      </c>
      <c r="J18" s="129">
        <v>1011551.65</v>
      </c>
      <c r="K18" s="28"/>
      <c r="L18" s="28"/>
      <c r="M18" s="28">
        <f>J18</f>
        <v>1011551.65</v>
      </c>
      <c r="N18" s="28">
        <f>I18-J18</f>
        <v>459848.35</v>
      </c>
      <c r="O18" s="28">
        <f>I18-M18</f>
        <v>459848.35</v>
      </c>
    </row>
    <row r="19" spans="5:15" ht="12.75" customHeight="1">
      <c r="E19" s="10" t="s">
        <v>25</v>
      </c>
      <c r="F19" s="10"/>
      <c r="G19" s="27" t="s">
        <v>203</v>
      </c>
      <c r="H19" s="28">
        <v>11000</v>
      </c>
      <c r="I19" s="28">
        <f t="shared" si="4"/>
        <v>11000</v>
      </c>
      <c r="J19" s="129">
        <v>5807.88</v>
      </c>
      <c r="K19" s="28"/>
      <c r="L19" s="28"/>
      <c r="M19" s="28">
        <f t="shared" si="3"/>
        <v>5807.88</v>
      </c>
      <c r="N19" s="28">
        <f t="shared" si="5"/>
        <v>5192.12</v>
      </c>
      <c r="O19" s="28">
        <f t="shared" si="2"/>
        <v>5192.12</v>
      </c>
    </row>
    <row r="20" spans="5:15" ht="12" customHeight="1">
      <c r="E20" s="10" t="s">
        <v>26</v>
      </c>
      <c r="F20" s="10"/>
      <c r="G20" s="27" t="s">
        <v>204</v>
      </c>
      <c r="H20" s="28">
        <v>0</v>
      </c>
      <c r="I20" s="28">
        <f t="shared" si="4"/>
        <v>0</v>
      </c>
      <c r="J20" s="129">
        <v>0</v>
      </c>
      <c r="K20" s="28"/>
      <c r="L20" s="28"/>
      <c r="M20" s="28">
        <f t="shared" si="3"/>
        <v>0</v>
      </c>
      <c r="N20" s="28">
        <f t="shared" si="5"/>
        <v>0</v>
      </c>
      <c r="O20" s="28">
        <f t="shared" si="2"/>
        <v>0</v>
      </c>
    </row>
    <row r="21" spans="5:15" ht="13.5" customHeight="1">
      <c r="E21" s="10" t="s">
        <v>62</v>
      </c>
      <c r="F21" s="10"/>
      <c r="G21" s="27" t="s">
        <v>205</v>
      </c>
      <c r="H21" s="28">
        <v>22200</v>
      </c>
      <c r="I21" s="28">
        <f t="shared" si="4"/>
        <v>22200</v>
      </c>
      <c r="J21" s="129">
        <v>17405</v>
      </c>
      <c r="K21" s="28"/>
      <c r="L21" s="28"/>
      <c r="M21" s="28">
        <f t="shared" si="3"/>
        <v>17405</v>
      </c>
      <c r="N21" s="28">
        <f t="shared" si="5"/>
        <v>4795</v>
      </c>
      <c r="O21" s="28">
        <f t="shared" si="2"/>
        <v>4795</v>
      </c>
    </row>
    <row r="22" spans="5:15" ht="15" customHeight="1">
      <c r="E22" s="10" t="s">
        <v>65</v>
      </c>
      <c r="F22" s="10"/>
      <c r="G22" s="27" t="s">
        <v>206</v>
      </c>
      <c r="H22" s="28">
        <v>40000</v>
      </c>
      <c r="I22" s="28">
        <f>H22</f>
        <v>40000</v>
      </c>
      <c r="J22" s="129">
        <v>7800</v>
      </c>
      <c r="K22" s="28"/>
      <c r="L22" s="28"/>
      <c r="M22" s="28">
        <f>J22</f>
        <v>7800</v>
      </c>
      <c r="N22" s="28">
        <f>I22-J22</f>
        <v>32200</v>
      </c>
      <c r="O22" s="28">
        <f>I22-M22</f>
        <v>32200</v>
      </c>
    </row>
    <row r="23" spans="5:15" ht="15" customHeight="1">
      <c r="E23" s="10" t="s">
        <v>65</v>
      </c>
      <c r="F23" s="10"/>
      <c r="G23" s="27" t="s">
        <v>207</v>
      </c>
      <c r="H23" s="28">
        <v>1000</v>
      </c>
      <c r="I23" s="28">
        <f t="shared" si="4"/>
        <v>1000</v>
      </c>
      <c r="J23" s="129">
        <v>157.86</v>
      </c>
      <c r="K23" s="28"/>
      <c r="L23" s="28"/>
      <c r="M23" s="28">
        <f t="shared" si="3"/>
        <v>157.86</v>
      </c>
      <c r="N23" s="28">
        <f t="shared" si="5"/>
        <v>842.14</v>
      </c>
      <c r="O23" s="28">
        <f t="shared" si="2"/>
        <v>842.14</v>
      </c>
    </row>
    <row r="24" spans="5:15" ht="15" customHeight="1">
      <c r="E24" s="10" t="s">
        <v>197</v>
      </c>
      <c r="F24" s="10"/>
      <c r="G24" s="27" t="s">
        <v>208</v>
      </c>
      <c r="H24" s="28">
        <v>20000</v>
      </c>
      <c r="I24" s="28">
        <f t="shared" si="4"/>
        <v>20000</v>
      </c>
      <c r="J24" s="129">
        <v>0</v>
      </c>
      <c r="K24" s="28"/>
      <c r="L24" s="28"/>
      <c r="M24" s="28">
        <f t="shared" si="3"/>
        <v>0</v>
      </c>
      <c r="N24" s="28">
        <f t="shared" si="5"/>
        <v>20000</v>
      </c>
      <c r="O24" s="28">
        <f t="shared" si="2"/>
        <v>20000</v>
      </c>
    </row>
    <row r="25" spans="5:15" ht="14.25" customHeight="1">
      <c r="E25" s="10" t="s">
        <v>30</v>
      </c>
      <c r="F25" s="10"/>
      <c r="G25" s="27" t="s">
        <v>209</v>
      </c>
      <c r="H25" s="28">
        <v>21000</v>
      </c>
      <c r="I25" s="28">
        <f t="shared" si="4"/>
        <v>21000</v>
      </c>
      <c r="J25" s="129">
        <v>15000</v>
      </c>
      <c r="K25" s="28"/>
      <c r="L25" s="28"/>
      <c r="M25" s="28">
        <f t="shared" si="3"/>
        <v>15000</v>
      </c>
      <c r="N25" s="28">
        <f t="shared" si="5"/>
        <v>6000</v>
      </c>
      <c r="O25" s="28">
        <f t="shared" si="2"/>
        <v>6000</v>
      </c>
    </row>
    <row r="26" spans="5:15" ht="16.5" customHeight="1">
      <c r="E26" s="71" t="s">
        <v>99</v>
      </c>
      <c r="F26" s="10"/>
      <c r="G26" s="71" t="s">
        <v>263</v>
      </c>
      <c r="H26" s="36">
        <f>SUM(H16:H25)</f>
        <v>6734700</v>
      </c>
      <c r="I26" s="63">
        <f t="shared" si="4"/>
        <v>6734700</v>
      </c>
      <c r="J26" s="36">
        <f>SUM(J16:J25)</f>
        <v>4322855.71</v>
      </c>
      <c r="K26" s="36"/>
      <c r="L26" s="36"/>
      <c r="M26" s="36">
        <f t="shared" si="3"/>
        <v>4322855.71</v>
      </c>
      <c r="N26" s="63">
        <f t="shared" si="5"/>
        <v>2411844.29</v>
      </c>
      <c r="O26" s="36">
        <f t="shared" si="2"/>
        <v>2411844.29</v>
      </c>
    </row>
    <row r="27" spans="5:15" ht="16.5" customHeight="1">
      <c r="E27" s="161" t="s">
        <v>150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7"/>
    </row>
    <row r="28" spans="5:15" ht="16.5" customHeight="1">
      <c r="E28" s="10" t="s">
        <v>65</v>
      </c>
      <c r="F28" s="81"/>
      <c r="G28" s="27" t="s">
        <v>211</v>
      </c>
      <c r="H28" s="28">
        <v>100000</v>
      </c>
      <c r="I28" s="28">
        <f>H28</f>
        <v>100000</v>
      </c>
      <c r="J28" s="28">
        <v>0</v>
      </c>
      <c r="K28" s="27"/>
      <c r="L28" s="10"/>
      <c r="M28" s="28">
        <f>J28</f>
        <v>0</v>
      </c>
      <c r="N28" s="60">
        <f>H28-M28</f>
        <v>100000</v>
      </c>
      <c r="O28" s="34">
        <f>H28-J28</f>
        <v>100000</v>
      </c>
    </row>
    <row r="29" spans="5:15" ht="13.5" customHeight="1">
      <c r="E29" s="71" t="s">
        <v>99</v>
      </c>
      <c r="F29" s="52"/>
      <c r="G29" s="71" t="s">
        <v>211</v>
      </c>
      <c r="H29" s="36">
        <f>SUM(H28:H28)</f>
        <v>100000</v>
      </c>
      <c r="I29" s="36">
        <f>SUM(I28:I28)</f>
        <v>100000</v>
      </c>
      <c r="J29" s="36">
        <f>SUM(J28:J28)</f>
        <v>0</v>
      </c>
      <c r="K29" s="37"/>
      <c r="L29" s="52"/>
      <c r="M29" s="36">
        <f>J29</f>
        <v>0</v>
      </c>
      <c r="N29" s="36">
        <f>H29-M29</f>
        <v>100000</v>
      </c>
      <c r="O29" s="42">
        <f>H29-J29</f>
        <v>100000</v>
      </c>
    </row>
    <row r="30" spans="5:15" ht="16.5" customHeight="1">
      <c r="E30" s="168" t="s">
        <v>147</v>
      </c>
      <c r="F30" s="168"/>
      <c r="G30" s="168"/>
      <c r="H30" s="168"/>
      <c r="I30" s="168"/>
      <c r="J30" s="169"/>
      <c r="K30" s="168"/>
      <c r="L30" s="168"/>
      <c r="M30" s="168"/>
      <c r="N30" s="168"/>
      <c r="O30" s="168"/>
    </row>
    <row r="31" spans="1:15" ht="16.5" customHeight="1">
      <c r="A31" s="1" t="s">
        <v>66</v>
      </c>
      <c r="E31" s="10" t="s">
        <v>24</v>
      </c>
      <c r="F31" s="10"/>
      <c r="G31" s="43" t="s">
        <v>212</v>
      </c>
      <c r="H31" s="28">
        <v>424200</v>
      </c>
      <c r="I31" s="28">
        <f>H31</f>
        <v>424200</v>
      </c>
      <c r="J31" s="129">
        <v>274284.44</v>
      </c>
      <c r="K31" s="36"/>
      <c r="L31" s="36"/>
      <c r="M31" s="28">
        <f>J31</f>
        <v>274284.44</v>
      </c>
      <c r="N31" s="60">
        <f>H31-M31</f>
        <v>149915.56</v>
      </c>
      <c r="O31" s="60">
        <f>I31-M31</f>
        <v>149915.56</v>
      </c>
    </row>
    <row r="32" spans="5:15" ht="16.5" customHeight="1">
      <c r="E32" s="10" t="s">
        <v>61</v>
      </c>
      <c r="F32" s="10"/>
      <c r="G32" s="43" t="s">
        <v>213</v>
      </c>
      <c r="H32" s="28">
        <v>128100</v>
      </c>
      <c r="I32" s="28">
        <f>H32</f>
        <v>128100</v>
      </c>
      <c r="J32" s="129">
        <v>84418.8</v>
      </c>
      <c r="K32" s="36"/>
      <c r="L32" s="36"/>
      <c r="M32" s="28">
        <f>J32</f>
        <v>84418.8</v>
      </c>
      <c r="N32" s="60">
        <f>H32-M32</f>
        <v>43681.2</v>
      </c>
      <c r="O32" s="60">
        <f>I32-M32</f>
        <v>43681.2</v>
      </c>
    </row>
    <row r="33" spans="5:15" ht="17.25" customHeight="1">
      <c r="E33" s="71" t="s">
        <v>99</v>
      </c>
      <c r="F33" s="10"/>
      <c r="G33" s="105" t="s">
        <v>264</v>
      </c>
      <c r="H33" s="36">
        <f>SUM(H31:H32)</f>
        <v>552300</v>
      </c>
      <c r="I33" s="36">
        <f>H33</f>
        <v>552300</v>
      </c>
      <c r="J33" s="36">
        <f>SUM(J31:J32)</f>
        <v>358703.24</v>
      </c>
      <c r="K33" s="36"/>
      <c r="L33" s="36"/>
      <c r="M33" s="36">
        <f>J33</f>
        <v>358703.24</v>
      </c>
      <c r="N33" s="36">
        <f>H33-M33</f>
        <v>193596.76</v>
      </c>
      <c r="O33" s="36">
        <f>I33-M33</f>
        <v>193596.76</v>
      </c>
    </row>
    <row r="34" spans="5:15" ht="12.75" customHeight="1">
      <c r="E34" s="37" t="s">
        <v>148</v>
      </c>
      <c r="F34" s="95"/>
      <c r="G34" s="95"/>
      <c r="H34" s="95"/>
      <c r="I34" s="95"/>
      <c r="J34" s="134"/>
      <c r="K34" s="95"/>
      <c r="L34" s="95"/>
      <c r="M34" s="95"/>
      <c r="N34" s="36"/>
      <c r="O34" s="96"/>
    </row>
    <row r="35" spans="5:15" ht="14.25" customHeight="1">
      <c r="E35" s="10" t="s">
        <v>59</v>
      </c>
      <c r="F35" s="94"/>
      <c r="G35" s="146" t="s">
        <v>214</v>
      </c>
      <c r="H35" s="148">
        <f>495600+100000</f>
        <v>595600</v>
      </c>
      <c r="I35" s="147">
        <f aca="true" t="shared" si="6" ref="I35:I40">H35</f>
        <v>595600</v>
      </c>
      <c r="J35" s="129">
        <v>542388.1</v>
      </c>
      <c r="K35" s="35"/>
      <c r="L35" s="35"/>
      <c r="M35" s="80">
        <f aca="true" t="shared" si="7" ref="M35:M40">J35</f>
        <v>542388.1</v>
      </c>
      <c r="N35" s="60">
        <f aca="true" t="shared" si="8" ref="N35:N40">H35-M35</f>
        <v>53211.90000000002</v>
      </c>
      <c r="O35" s="70">
        <f aca="true" t="shared" si="9" ref="O35:O40">I35-M35</f>
        <v>53211.90000000002</v>
      </c>
    </row>
    <row r="36" spans="5:15" ht="14.25" customHeight="1">
      <c r="E36" s="10" t="s">
        <v>26</v>
      </c>
      <c r="F36" s="94"/>
      <c r="G36" s="27" t="s">
        <v>215</v>
      </c>
      <c r="H36" s="148">
        <v>0</v>
      </c>
      <c r="I36" s="33">
        <f t="shared" si="6"/>
        <v>0</v>
      </c>
      <c r="J36" s="129">
        <v>0</v>
      </c>
      <c r="K36" s="35"/>
      <c r="L36" s="35"/>
      <c r="M36" s="80">
        <f t="shared" si="7"/>
        <v>0</v>
      </c>
      <c r="N36" s="60">
        <f t="shared" si="8"/>
        <v>0</v>
      </c>
      <c r="O36" s="70">
        <f t="shared" si="9"/>
        <v>0</v>
      </c>
    </row>
    <row r="37" spans="5:15" ht="14.25" customHeight="1">
      <c r="E37" s="10" t="s">
        <v>27</v>
      </c>
      <c r="F37" s="94"/>
      <c r="G37" s="27" t="s">
        <v>216</v>
      </c>
      <c r="H37" s="148">
        <v>77100</v>
      </c>
      <c r="I37" s="33">
        <f t="shared" si="6"/>
        <v>77100</v>
      </c>
      <c r="J37" s="129">
        <v>46389.31</v>
      </c>
      <c r="K37" s="35"/>
      <c r="L37" s="35"/>
      <c r="M37" s="80">
        <f t="shared" si="7"/>
        <v>46389.31</v>
      </c>
      <c r="N37" s="60">
        <f t="shared" si="8"/>
        <v>30710.690000000002</v>
      </c>
      <c r="O37" s="70">
        <f t="shared" si="9"/>
        <v>30710.690000000002</v>
      </c>
    </row>
    <row r="38" spans="5:15" ht="14.25" customHeight="1">
      <c r="E38" s="10" t="s">
        <v>259</v>
      </c>
      <c r="F38" s="94"/>
      <c r="G38" s="27" t="s">
        <v>260</v>
      </c>
      <c r="H38" s="148">
        <v>26000</v>
      </c>
      <c r="I38" s="33">
        <f t="shared" si="6"/>
        <v>26000</v>
      </c>
      <c r="J38" s="129">
        <v>16000</v>
      </c>
      <c r="K38" s="35"/>
      <c r="L38" s="35"/>
      <c r="M38" s="80">
        <f t="shared" si="7"/>
        <v>16000</v>
      </c>
      <c r="N38" s="60">
        <f t="shared" si="8"/>
        <v>10000</v>
      </c>
      <c r="O38" s="70">
        <f t="shared" si="9"/>
        <v>10000</v>
      </c>
    </row>
    <row r="39" spans="5:15" ht="14.25" customHeight="1">
      <c r="E39" s="150" t="s">
        <v>62</v>
      </c>
      <c r="F39" s="81"/>
      <c r="G39" s="27" t="s">
        <v>217</v>
      </c>
      <c r="H39" s="65">
        <v>62900</v>
      </c>
      <c r="I39" s="33">
        <f t="shared" si="6"/>
        <v>62900</v>
      </c>
      <c r="J39" s="129">
        <v>37195.62</v>
      </c>
      <c r="K39" s="36"/>
      <c r="L39" s="36"/>
      <c r="M39" s="60">
        <f t="shared" si="7"/>
        <v>37195.62</v>
      </c>
      <c r="N39" s="60">
        <f t="shared" si="8"/>
        <v>25704.379999999997</v>
      </c>
      <c r="O39" s="70">
        <f t="shared" si="9"/>
        <v>25704.379999999997</v>
      </c>
    </row>
    <row r="40" spans="5:15" ht="14.25" customHeight="1">
      <c r="E40" s="10" t="s">
        <v>65</v>
      </c>
      <c r="F40" s="81"/>
      <c r="G40" s="27" t="s">
        <v>218</v>
      </c>
      <c r="H40" s="28">
        <v>15000</v>
      </c>
      <c r="I40" s="33">
        <f t="shared" si="6"/>
        <v>15000</v>
      </c>
      <c r="J40" s="129">
        <v>15000</v>
      </c>
      <c r="K40" s="36"/>
      <c r="L40" s="36"/>
      <c r="M40" s="60">
        <f t="shared" si="7"/>
        <v>15000</v>
      </c>
      <c r="N40" s="60">
        <f t="shared" si="8"/>
        <v>0</v>
      </c>
      <c r="O40" s="124">
        <f t="shared" si="9"/>
        <v>0</v>
      </c>
    </row>
    <row r="41" spans="5:15" ht="14.25" customHeight="1">
      <c r="E41" s="71" t="s">
        <v>99</v>
      </c>
      <c r="F41" s="81"/>
      <c r="G41" s="71" t="s">
        <v>265</v>
      </c>
      <c r="H41" s="63">
        <f>SUM(H35:H40)</f>
        <v>776600</v>
      </c>
      <c r="I41" s="63">
        <f>SUM(I35:I40)</f>
        <v>776600</v>
      </c>
      <c r="J41" s="63">
        <f>SUM(J35:J40)</f>
        <v>656973.0299999999</v>
      </c>
      <c r="K41" s="63"/>
      <c r="L41" s="63"/>
      <c r="M41" s="63">
        <f>SUM(M35:M40)</f>
        <v>656973.0299999999</v>
      </c>
      <c r="N41" s="63">
        <f>SUM(N35:N40)</f>
        <v>119626.97000000003</v>
      </c>
      <c r="O41" s="63">
        <f>SUM(O35:O40)</f>
        <v>119626.97000000003</v>
      </c>
    </row>
    <row r="42" spans="5:15" ht="15.75" customHeight="1">
      <c r="E42" s="161" t="s">
        <v>151</v>
      </c>
      <c r="F42" s="162"/>
      <c r="G42" s="162"/>
      <c r="H42" s="162"/>
      <c r="I42" s="162"/>
      <c r="J42" s="154"/>
      <c r="K42" s="162"/>
      <c r="L42" s="162"/>
      <c r="M42" s="162"/>
      <c r="N42" s="162"/>
      <c r="O42" s="163"/>
    </row>
    <row r="43" spans="5:15" ht="14.25" customHeight="1">
      <c r="E43" s="10" t="s">
        <v>27</v>
      </c>
      <c r="F43" s="81"/>
      <c r="G43" s="27" t="s">
        <v>219</v>
      </c>
      <c r="H43" s="28">
        <v>36000</v>
      </c>
      <c r="I43" s="28">
        <f aca="true" t="shared" si="10" ref="I43:I49">H43</f>
        <v>36000</v>
      </c>
      <c r="J43" s="129">
        <v>4736.33</v>
      </c>
      <c r="K43" s="36"/>
      <c r="L43" s="36"/>
      <c r="M43" s="60">
        <f aca="true" t="shared" si="11" ref="M43:M50">J43</f>
        <v>4736.33</v>
      </c>
      <c r="N43" s="60">
        <f aca="true" t="shared" si="12" ref="N43:N50">H43-M43</f>
        <v>31263.67</v>
      </c>
      <c r="O43" s="60">
        <f aca="true" t="shared" si="13" ref="O43:O50">I43-M43</f>
        <v>31263.67</v>
      </c>
    </row>
    <row r="44" spans="5:15" ht="14.25" customHeight="1">
      <c r="E44" s="10" t="s">
        <v>28</v>
      </c>
      <c r="F44" s="81"/>
      <c r="G44" s="27" t="s">
        <v>220</v>
      </c>
      <c r="H44" s="28">
        <v>58000</v>
      </c>
      <c r="I44" s="28">
        <f t="shared" si="10"/>
        <v>58000</v>
      </c>
      <c r="J44" s="129">
        <v>37742.54</v>
      </c>
      <c r="K44" s="36"/>
      <c r="L44" s="36"/>
      <c r="M44" s="60">
        <f t="shared" si="11"/>
        <v>37742.54</v>
      </c>
      <c r="N44" s="60">
        <f t="shared" si="12"/>
        <v>20257.46</v>
      </c>
      <c r="O44" s="60">
        <f t="shared" si="13"/>
        <v>20257.46</v>
      </c>
    </row>
    <row r="45" spans="5:15" ht="14.25" customHeight="1">
      <c r="E45" s="10" t="s">
        <v>62</v>
      </c>
      <c r="F45" s="81"/>
      <c r="G45" s="27" t="s">
        <v>221</v>
      </c>
      <c r="H45" s="65">
        <v>68000</v>
      </c>
      <c r="I45" s="28">
        <f t="shared" si="10"/>
        <v>68000</v>
      </c>
      <c r="J45" s="129">
        <v>67964.83</v>
      </c>
      <c r="K45" s="36"/>
      <c r="L45" s="36"/>
      <c r="M45" s="60">
        <f t="shared" si="11"/>
        <v>67964.83</v>
      </c>
      <c r="N45" s="60">
        <f t="shared" si="12"/>
        <v>35.169999999998254</v>
      </c>
      <c r="O45" s="60">
        <f t="shared" si="13"/>
        <v>35.169999999998254</v>
      </c>
    </row>
    <row r="46" spans="5:15" ht="14.25" customHeight="1">
      <c r="E46" s="10" t="s">
        <v>65</v>
      </c>
      <c r="F46" s="81"/>
      <c r="G46" s="27" t="s">
        <v>222</v>
      </c>
      <c r="H46" s="28">
        <v>278200</v>
      </c>
      <c r="I46" s="28">
        <f t="shared" si="10"/>
        <v>278200</v>
      </c>
      <c r="J46" s="129">
        <v>183286</v>
      </c>
      <c r="K46" s="36"/>
      <c r="L46" s="36"/>
      <c r="M46" s="60">
        <f t="shared" si="11"/>
        <v>183286</v>
      </c>
      <c r="N46" s="60">
        <f t="shared" si="12"/>
        <v>94914</v>
      </c>
      <c r="O46" s="60">
        <f t="shared" si="13"/>
        <v>94914</v>
      </c>
    </row>
    <row r="47" spans="5:15" ht="14.25" customHeight="1">
      <c r="E47" s="10" t="s">
        <v>65</v>
      </c>
      <c r="F47" s="81"/>
      <c r="G47" s="27" t="s">
        <v>310</v>
      </c>
      <c r="H47" s="28">
        <v>1000</v>
      </c>
      <c r="I47" s="28">
        <f t="shared" si="10"/>
        <v>1000</v>
      </c>
      <c r="J47" s="129">
        <v>448</v>
      </c>
      <c r="K47" s="36"/>
      <c r="L47" s="36"/>
      <c r="M47" s="60">
        <f>J47</f>
        <v>448</v>
      </c>
      <c r="N47" s="60">
        <f>H47-M47</f>
        <v>552</v>
      </c>
      <c r="O47" s="60">
        <f>I47-M47</f>
        <v>552</v>
      </c>
    </row>
    <row r="48" spans="5:15" ht="14.25" customHeight="1">
      <c r="E48" s="10" t="s">
        <v>29</v>
      </c>
      <c r="F48" s="81"/>
      <c r="G48" s="27" t="s">
        <v>309</v>
      </c>
      <c r="H48" s="28">
        <v>150000</v>
      </c>
      <c r="I48" s="28">
        <f t="shared" si="10"/>
        <v>150000</v>
      </c>
      <c r="J48" s="129">
        <v>134869.68</v>
      </c>
      <c r="K48" s="36"/>
      <c r="L48" s="36"/>
      <c r="M48" s="60">
        <f>J48</f>
        <v>134869.68</v>
      </c>
      <c r="N48" s="60">
        <f>H48-M48</f>
        <v>15130.320000000007</v>
      </c>
      <c r="O48" s="60">
        <f>I48-M48</f>
        <v>15130.320000000007</v>
      </c>
    </row>
    <row r="49" spans="5:15" ht="14.25" customHeight="1">
      <c r="E49" s="10" t="s">
        <v>30</v>
      </c>
      <c r="F49" s="81"/>
      <c r="G49" s="27" t="s">
        <v>223</v>
      </c>
      <c r="H49" s="28">
        <v>221800</v>
      </c>
      <c r="I49" s="28">
        <f t="shared" si="10"/>
        <v>221800</v>
      </c>
      <c r="J49" s="129">
        <v>99240</v>
      </c>
      <c r="K49" s="36"/>
      <c r="L49" s="36"/>
      <c r="M49" s="60">
        <f t="shared" si="11"/>
        <v>99240</v>
      </c>
      <c r="N49" s="60">
        <f t="shared" si="12"/>
        <v>122560</v>
      </c>
      <c r="O49" s="60">
        <f t="shared" si="13"/>
        <v>122560</v>
      </c>
    </row>
    <row r="50" spans="5:15" ht="13.5" customHeight="1">
      <c r="E50" s="71" t="s">
        <v>99</v>
      </c>
      <c r="F50" s="10"/>
      <c r="G50" s="71" t="s">
        <v>266</v>
      </c>
      <c r="H50" s="36">
        <f>SUM(H43:H49)</f>
        <v>813000</v>
      </c>
      <c r="I50" s="36">
        <f>SUM(I43:I49)</f>
        <v>813000</v>
      </c>
      <c r="J50" s="36">
        <f>SUM(J43:J49)</f>
        <v>528287.38</v>
      </c>
      <c r="K50" s="36"/>
      <c r="L50" s="36"/>
      <c r="M50" s="36">
        <f t="shared" si="11"/>
        <v>528287.38</v>
      </c>
      <c r="N50" s="36">
        <f t="shared" si="12"/>
        <v>284712.62</v>
      </c>
      <c r="O50" s="36">
        <f t="shared" si="13"/>
        <v>284712.62</v>
      </c>
    </row>
    <row r="51" spans="5:16" ht="15.75" customHeight="1">
      <c r="E51" s="37" t="s">
        <v>152</v>
      </c>
      <c r="F51" s="27"/>
      <c r="G51" s="27"/>
      <c r="H51" s="36"/>
      <c r="I51" s="93"/>
      <c r="J51" s="89"/>
      <c r="K51" s="89"/>
      <c r="L51" s="89"/>
      <c r="M51" s="89"/>
      <c r="N51" s="89"/>
      <c r="O51" s="90"/>
      <c r="P51" s="64"/>
    </row>
    <row r="52" spans="5:15" ht="12" customHeight="1" hidden="1">
      <c r="E52" s="10" t="s">
        <v>59</v>
      </c>
      <c r="F52" s="10"/>
      <c r="G52" s="27" t="s">
        <v>180</v>
      </c>
      <c r="H52" s="60">
        <v>0</v>
      </c>
      <c r="I52" s="60">
        <f>H52</f>
        <v>0</v>
      </c>
      <c r="J52" s="92">
        <v>0</v>
      </c>
      <c r="K52" s="60"/>
      <c r="L52" s="60"/>
      <c r="M52" s="60">
        <f>J52</f>
        <v>0</v>
      </c>
      <c r="N52" s="60">
        <f>H52-M52</f>
        <v>0</v>
      </c>
      <c r="O52" s="70">
        <f>I52-M52</f>
        <v>0</v>
      </c>
    </row>
    <row r="53" spans="5:15" ht="12.75" customHeight="1">
      <c r="E53" s="10" t="s">
        <v>62</v>
      </c>
      <c r="F53" s="10"/>
      <c r="G53" s="27" t="s">
        <v>224</v>
      </c>
      <c r="H53" s="149">
        <v>22000</v>
      </c>
      <c r="I53" s="60">
        <f>H53</f>
        <v>22000</v>
      </c>
      <c r="J53" s="92">
        <v>0</v>
      </c>
      <c r="K53" s="60"/>
      <c r="L53" s="60"/>
      <c r="M53" s="60">
        <f>J53</f>
        <v>0</v>
      </c>
      <c r="N53" s="60">
        <f>H53-M53</f>
        <v>22000</v>
      </c>
      <c r="O53" s="70">
        <f>I53-M53</f>
        <v>22000</v>
      </c>
    </row>
    <row r="54" spans="5:15" ht="12.75" customHeight="1">
      <c r="E54" s="10" t="s">
        <v>62</v>
      </c>
      <c r="F54" s="10"/>
      <c r="G54" s="27" t="s">
        <v>224</v>
      </c>
      <c r="H54" s="149">
        <v>27600</v>
      </c>
      <c r="I54" s="60">
        <f>H54</f>
        <v>27600</v>
      </c>
      <c r="J54" s="92">
        <v>0</v>
      </c>
      <c r="K54" s="60"/>
      <c r="L54" s="60"/>
      <c r="M54" s="60">
        <f>J54</f>
        <v>0</v>
      </c>
      <c r="N54" s="60">
        <f>H54-M54</f>
        <v>27600</v>
      </c>
      <c r="O54" s="70">
        <f>I54-M54</f>
        <v>27600</v>
      </c>
    </row>
    <row r="55" spans="5:15" ht="12.75" customHeight="1">
      <c r="E55" s="10" t="s">
        <v>62</v>
      </c>
      <c r="F55" s="10"/>
      <c r="G55" s="27" t="s">
        <v>225</v>
      </c>
      <c r="H55" s="149">
        <v>0</v>
      </c>
      <c r="I55" s="60">
        <f>H55</f>
        <v>0</v>
      </c>
      <c r="J55" s="92">
        <v>0</v>
      </c>
      <c r="K55" s="60"/>
      <c r="L55" s="60"/>
      <c r="M55" s="60">
        <f>J55</f>
        <v>0</v>
      </c>
      <c r="N55" s="60">
        <f>H55-M55</f>
        <v>0</v>
      </c>
      <c r="O55" s="70">
        <f>I55-M55</f>
        <v>0</v>
      </c>
    </row>
    <row r="56" spans="5:15" ht="15" customHeight="1">
      <c r="E56" s="37" t="s">
        <v>64</v>
      </c>
      <c r="F56" s="81"/>
      <c r="G56" s="71" t="s">
        <v>267</v>
      </c>
      <c r="H56" s="63">
        <f>SUM(H52:H55)</f>
        <v>49600</v>
      </c>
      <c r="I56" s="63">
        <f>SUM(I52:I55)</f>
        <v>49600</v>
      </c>
      <c r="J56" s="63">
        <f>SUM(J52:J55)</f>
        <v>0</v>
      </c>
      <c r="K56" s="63"/>
      <c r="L56" s="63"/>
      <c r="M56" s="63">
        <f>SUM(M52:M55)</f>
        <v>0</v>
      </c>
      <c r="N56" s="63">
        <f>SUM(N52:N55)</f>
        <v>49600</v>
      </c>
      <c r="O56" s="63">
        <f>SUM(O52:O55)</f>
        <v>49600</v>
      </c>
    </row>
    <row r="57" spans="5:15" ht="15" customHeight="1">
      <c r="E57" s="37" t="s">
        <v>195</v>
      </c>
      <c r="F57" s="81"/>
      <c r="G57" s="71"/>
      <c r="H57" s="63"/>
      <c r="I57" s="63"/>
      <c r="J57" s="63"/>
      <c r="K57" s="63"/>
      <c r="L57" s="63"/>
      <c r="M57" s="63"/>
      <c r="N57" s="63"/>
      <c r="O57" s="63"/>
    </row>
    <row r="58" spans="5:15" ht="15" customHeight="1">
      <c r="E58" s="112" t="s">
        <v>196</v>
      </c>
      <c r="F58" s="81"/>
      <c r="G58" s="112" t="s">
        <v>217</v>
      </c>
      <c r="H58" s="60">
        <v>200000</v>
      </c>
      <c r="I58" s="60">
        <v>200000</v>
      </c>
      <c r="J58" s="60">
        <v>200000</v>
      </c>
      <c r="K58" s="63"/>
      <c r="L58" s="63"/>
      <c r="M58" s="60">
        <f>J58</f>
        <v>200000</v>
      </c>
      <c r="N58" s="60">
        <f>H58-J58</f>
        <v>0</v>
      </c>
      <c r="O58" s="60">
        <f>H58-J58</f>
        <v>0</v>
      </c>
    </row>
    <row r="59" spans="5:15" ht="15" customHeight="1">
      <c r="E59" s="37" t="s">
        <v>99</v>
      </c>
      <c r="F59" s="10"/>
      <c r="G59" s="71" t="s">
        <v>268</v>
      </c>
      <c r="H59" s="63">
        <f>H33+H41+H50+H56+H58</f>
        <v>2391500</v>
      </c>
      <c r="I59" s="63">
        <f>I33+I41+I50+I56+I58</f>
        <v>2391500</v>
      </c>
      <c r="J59" s="63">
        <f>J33+J41+J50+J56+J58</f>
        <v>1743963.65</v>
      </c>
      <c r="K59" s="63"/>
      <c r="L59" s="63"/>
      <c r="M59" s="63">
        <f>M33+M41+M50+M56+M58</f>
        <v>1743963.65</v>
      </c>
      <c r="N59" s="63">
        <f>H59-J59</f>
        <v>647536.3500000001</v>
      </c>
      <c r="O59" s="63">
        <f>N59</f>
        <v>647536.3500000001</v>
      </c>
    </row>
    <row r="60" spans="5:15" ht="17.25" customHeight="1">
      <c r="E60" s="177" t="s">
        <v>154</v>
      </c>
      <c r="F60" s="178"/>
      <c r="G60" s="178"/>
      <c r="H60" s="178"/>
      <c r="I60" s="178"/>
      <c r="J60" s="180"/>
      <c r="K60" s="178"/>
      <c r="L60" s="179"/>
      <c r="M60" s="36"/>
      <c r="N60" s="36"/>
      <c r="O60" s="42"/>
    </row>
    <row r="61" spans="5:15" ht="15.75" customHeight="1">
      <c r="E61" s="10" t="s">
        <v>24</v>
      </c>
      <c r="F61" s="83"/>
      <c r="G61" s="102" t="s">
        <v>226</v>
      </c>
      <c r="H61" s="78">
        <v>304000</v>
      </c>
      <c r="I61" s="78">
        <f>H61</f>
        <v>304000</v>
      </c>
      <c r="J61" s="129">
        <v>277119.02</v>
      </c>
      <c r="K61" s="84"/>
      <c r="L61" s="86"/>
      <c r="M61" s="60">
        <f>J61</f>
        <v>277119.02</v>
      </c>
      <c r="N61" s="60">
        <f>H61-M61</f>
        <v>26880.97999999998</v>
      </c>
      <c r="O61" s="70">
        <f>H61-J61</f>
        <v>26880.97999999998</v>
      </c>
    </row>
    <row r="62" spans="5:15" ht="15.75" customHeight="1">
      <c r="E62" s="10" t="s">
        <v>61</v>
      </c>
      <c r="F62" s="83"/>
      <c r="G62" s="102" t="s">
        <v>227</v>
      </c>
      <c r="H62" s="78">
        <v>92000</v>
      </c>
      <c r="I62" s="78">
        <f>H62</f>
        <v>92000</v>
      </c>
      <c r="J62" s="129">
        <v>88682.75</v>
      </c>
      <c r="K62" s="84"/>
      <c r="L62" s="86"/>
      <c r="M62" s="60">
        <f>J62</f>
        <v>88682.75</v>
      </c>
      <c r="N62" s="60">
        <f>H62-J62</f>
        <v>3317.25</v>
      </c>
      <c r="O62" s="70">
        <f>I62-M62</f>
        <v>3317.25</v>
      </c>
    </row>
    <row r="63" spans="5:15" ht="13.5" customHeight="1">
      <c r="E63" s="71" t="s">
        <v>99</v>
      </c>
      <c r="F63" s="81"/>
      <c r="G63" s="104" t="s">
        <v>269</v>
      </c>
      <c r="H63" s="63">
        <f>SUM(H61:H62)</f>
        <v>396000</v>
      </c>
      <c r="I63" s="98">
        <f>H63</f>
        <v>396000</v>
      </c>
      <c r="J63" s="91">
        <f>SUM(J61:J62)</f>
        <v>365801.77</v>
      </c>
      <c r="K63" s="63"/>
      <c r="L63" s="36"/>
      <c r="M63" s="36">
        <f>J63</f>
        <v>365801.77</v>
      </c>
      <c r="N63" s="36">
        <f>H63-M63</f>
        <v>30198.22999999998</v>
      </c>
      <c r="O63" s="42">
        <f>I63-M63</f>
        <v>30198.22999999998</v>
      </c>
    </row>
    <row r="64" spans="5:15" ht="16.5" customHeight="1">
      <c r="E64" s="177" t="s">
        <v>175</v>
      </c>
      <c r="F64" s="178"/>
      <c r="G64" s="178"/>
      <c r="H64" s="178"/>
      <c r="I64" s="178"/>
      <c r="J64" s="180"/>
      <c r="K64" s="178"/>
      <c r="L64" s="179"/>
      <c r="M64" s="36"/>
      <c r="N64" s="36"/>
      <c r="O64" s="42"/>
    </row>
    <row r="65" spans="5:15" ht="15" customHeight="1">
      <c r="E65" s="10" t="s">
        <v>24</v>
      </c>
      <c r="F65" s="83"/>
      <c r="G65" s="102" t="s">
        <v>270</v>
      </c>
      <c r="H65" s="78">
        <v>0</v>
      </c>
      <c r="I65" s="78">
        <f>H65</f>
        <v>0</v>
      </c>
      <c r="J65" s="129">
        <v>0</v>
      </c>
      <c r="K65" s="84"/>
      <c r="L65" s="86"/>
      <c r="M65" s="60">
        <f>J65</f>
        <v>0</v>
      </c>
      <c r="N65" s="60">
        <f>H65-M65</f>
        <v>0</v>
      </c>
      <c r="O65" s="70">
        <f>H65-J65</f>
        <v>0</v>
      </c>
    </row>
    <row r="66" spans="5:15" ht="15" customHeight="1">
      <c r="E66" s="10" t="s">
        <v>61</v>
      </c>
      <c r="F66" s="83"/>
      <c r="G66" s="102" t="s">
        <v>271</v>
      </c>
      <c r="H66" s="78">
        <v>0</v>
      </c>
      <c r="I66" s="78">
        <f>H66</f>
        <v>0</v>
      </c>
      <c r="J66" s="129">
        <v>0</v>
      </c>
      <c r="K66" s="84"/>
      <c r="L66" s="86"/>
      <c r="M66" s="60">
        <f>J66</f>
        <v>0</v>
      </c>
      <c r="N66" s="60">
        <f>H66-J66</f>
        <v>0</v>
      </c>
      <c r="O66" s="70">
        <f>I66-M66</f>
        <v>0</v>
      </c>
    </row>
    <row r="67" spans="5:15" ht="15.75" customHeight="1">
      <c r="E67" s="71" t="s">
        <v>99</v>
      </c>
      <c r="F67" s="81"/>
      <c r="G67" s="104" t="s">
        <v>272</v>
      </c>
      <c r="H67" s="63">
        <f>SUM(H65:H66)</f>
        <v>0</v>
      </c>
      <c r="I67" s="98">
        <f>H67</f>
        <v>0</v>
      </c>
      <c r="J67" s="91">
        <f>SUM(J65:J66)</f>
        <v>0</v>
      </c>
      <c r="K67" s="63"/>
      <c r="L67" s="36"/>
      <c r="M67" s="36">
        <f>J67</f>
        <v>0</v>
      </c>
      <c r="N67" s="36">
        <f>H67-M67</f>
        <v>0</v>
      </c>
      <c r="O67" s="42">
        <f>I67-M67</f>
        <v>0</v>
      </c>
    </row>
    <row r="68" spans="5:15" ht="41.25" customHeight="1">
      <c r="E68" s="161" t="s">
        <v>153</v>
      </c>
      <c r="F68" s="162"/>
      <c r="G68" s="162"/>
      <c r="H68" s="162"/>
      <c r="I68" s="162"/>
      <c r="J68" s="154"/>
      <c r="K68" s="162"/>
      <c r="L68" s="162"/>
      <c r="M68" s="162"/>
      <c r="N68" s="162"/>
      <c r="O68" s="167"/>
    </row>
    <row r="69" spans="5:15" ht="15.75" customHeight="1">
      <c r="E69" s="10" t="s">
        <v>24</v>
      </c>
      <c r="F69" s="83"/>
      <c r="G69" s="102" t="s">
        <v>228</v>
      </c>
      <c r="H69" s="78">
        <v>47500</v>
      </c>
      <c r="I69" s="78">
        <f>H69</f>
        <v>47500</v>
      </c>
      <c r="J69" s="129">
        <v>23466</v>
      </c>
      <c r="K69" s="84"/>
      <c r="L69" s="86"/>
      <c r="M69" s="60">
        <f>J69</f>
        <v>23466</v>
      </c>
      <c r="N69" s="60">
        <f>H69-M69</f>
        <v>24034</v>
      </c>
      <c r="O69" s="70">
        <f>H69-J69</f>
        <v>24034</v>
      </c>
    </row>
    <row r="70" spans="5:15" ht="15.75" customHeight="1">
      <c r="E70" s="10" t="s">
        <v>61</v>
      </c>
      <c r="F70" s="83"/>
      <c r="G70" s="102" t="s">
        <v>229</v>
      </c>
      <c r="H70" s="78">
        <v>14300</v>
      </c>
      <c r="I70" s="78">
        <f>H70</f>
        <v>14300</v>
      </c>
      <c r="J70" s="129">
        <v>3533.4</v>
      </c>
      <c r="K70" s="84"/>
      <c r="L70" s="86"/>
      <c r="M70" s="60">
        <f>J70</f>
        <v>3533.4</v>
      </c>
      <c r="N70" s="60">
        <f>H70-M70</f>
        <v>10766.6</v>
      </c>
      <c r="O70" s="70">
        <f>H70-J70</f>
        <v>10766.6</v>
      </c>
    </row>
    <row r="71" spans="5:15" ht="14.25" customHeight="1">
      <c r="E71" s="71" t="s">
        <v>99</v>
      </c>
      <c r="F71" s="83"/>
      <c r="G71" s="104" t="s">
        <v>273</v>
      </c>
      <c r="H71" s="99">
        <f>H69+H70</f>
        <v>61800</v>
      </c>
      <c r="I71" s="99">
        <f>I69+I70</f>
        <v>61800</v>
      </c>
      <c r="J71" s="99">
        <f>J69+J70</f>
        <v>26999.4</v>
      </c>
      <c r="K71" s="85"/>
      <c r="L71" s="85"/>
      <c r="M71" s="99">
        <f>M69+M70</f>
        <v>26999.4</v>
      </c>
      <c r="N71" s="99">
        <f>N69+N70</f>
        <v>34800.6</v>
      </c>
      <c r="O71" s="99">
        <f>O69+O70</f>
        <v>34800.6</v>
      </c>
    </row>
    <row r="72" spans="5:15" ht="42" customHeight="1">
      <c r="E72" s="161" t="s">
        <v>155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3"/>
    </row>
    <row r="73" spans="5:15" ht="15.75" customHeight="1">
      <c r="E73" s="10" t="s">
        <v>30</v>
      </c>
      <c r="F73" s="114"/>
      <c r="G73" s="27" t="s">
        <v>230</v>
      </c>
      <c r="H73" s="79">
        <v>40000</v>
      </c>
      <c r="I73" s="78">
        <f>H73</f>
        <v>40000</v>
      </c>
      <c r="J73" s="78">
        <v>12890</v>
      </c>
      <c r="K73" s="72"/>
      <c r="L73" s="72"/>
      <c r="M73" s="138">
        <f>J73</f>
        <v>12890</v>
      </c>
      <c r="N73" s="28">
        <f>H73-J73</f>
        <v>27110</v>
      </c>
      <c r="O73" s="28">
        <f>I73-J73</f>
        <v>27110</v>
      </c>
    </row>
    <row r="74" spans="5:15" ht="12.75" customHeight="1">
      <c r="E74" s="71" t="s">
        <v>99</v>
      </c>
      <c r="F74" s="73"/>
      <c r="G74" s="71" t="s">
        <v>274</v>
      </c>
      <c r="H74" s="36">
        <f>H73</f>
        <v>40000</v>
      </c>
      <c r="I74" s="36">
        <f>I73</f>
        <v>40000</v>
      </c>
      <c r="J74" s="36">
        <f>J73</f>
        <v>12890</v>
      </c>
      <c r="K74" s="52"/>
      <c r="L74" s="52"/>
      <c r="M74" s="36">
        <f>J74</f>
        <v>12890</v>
      </c>
      <c r="N74" s="63">
        <f>H74-J74</f>
        <v>27110</v>
      </c>
      <c r="O74" s="63">
        <f>I74-J74</f>
        <v>27110</v>
      </c>
    </row>
    <row r="75" spans="5:16" ht="30.75" customHeight="1">
      <c r="E75" s="161" t="s">
        <v>156</v>
      </c>
      <c r="F75" s="162"/>
      <c r="G75" s="162"/>
      <c r="H75" s="162"/>
      <c r="I75" s="162"/>
      <c r="J75" s="154"/>
      <c r="K75" s="162"/>
      <c r="L75" s="162"/>
      <c r="M75" s="162"/>
      <c r="N75" s="162"/>
      <c r="O75" s="163"/>
      <c r="P75" s="64"/>
    </row>
    <row r="76" spans="5:15" ht="12.75" customHeight="1">
      <c r="E76" s="10" t="s">
        <v>28</v>
      </c>
      <c r="F76" s="10"/>
      <c r="G76" s="27" t="s">
        <v>231</v>
      </c>
      <c r="H76" s="60">
        <v>26000</v>
      </c>
      <c r="I76" s="60">
        <f>H76</f>
        <v>26000</v>
      </c>
      <c r="J76" s="129">
        <v>0</v>
      </c>
      <c r="K76" s="60"/>
      <c r="L76" s="60"/>
      <c r="M76" s="60">
        <f>J76</f>
        <v>0</v>
      </c>
      <c r="N76" s="60">
        <f>H76-M76</f>
        <v>26000</v>
      </c>
      <c r="O76" s="70">
        <f>I76-M76</f>
        <v>26000</v>
      </c>
    </row>
    <row r="77" spans="5:15" ht="12.75" customHeight="1">
      <c r="E77" s="10" t="s">
        <v>30</v>
      </c>
      <c r="F77" s="10"/>
      <c r="G77" s="27" t="s">
        <v>232</v>
      </c>
      <c r="H77" s="60">
        <v>4000</v>
      </c>
      <c r="I77" s="60">
        <f>H77</f>
        <v>4000</v>
      </c>
      <c r="J77" s="129">
        <v>0</v>
      </c>
      <c r="K77" s="60"/>
      <c r="L77" s="60"/>
      <c r="M77" s="60">
        <f>J77</f>
        <v>0</v>
      </c>
      <c r="N77" s="60">
        <f>H77-M77</f>
        <v>4000</v>
      </c>
      <c r="O77" s="70">
        <f>I77-M77</f>
        <v>4000</v>
      </c>
    </row>
    <row r="78" spans="5:15" ht="12.75" customHeight="1">
      <c r="E78" s="71" t="s">
        <v>99</v>
      </c>
      <c r="F78" s="81"/>
      <c r="G78" s="71" t="s">
        <v>275</v>
      </c>
      <c r="H78" s="63">
        <f>SUM(H76:H77)</f>
        <v>30000</v>
      </c>
      <c r="I78" s="63">
        <f>SUM(I76:I77)</f>
        <v>30000</v>
      </c>
      <c r="J78" s="63">
        <f>SUM(J76:J77)</f>
        <v>0</v>
      </c>
      <c r="K78" s="63"/>
      <c r="L78" s="63"/>
      <c r="M78" s="63">
        <f>SUM(M76:M77)</f>
        <v>0</v>
      </c>
      <c r="N78" s="63">
        <f>SUM(N76:N77)</f>
        <v>30000</v>
      </c>
      <c r="O78" s="63">
        <f>SUM(O76:O77)</f>
        <v>30000</v>
      </c>
    </row>
    <row r="79" spans="1:15" ht="13.5" customHeight="1">
      <c r="A79" s="82"/>
      <c r="B79" s="82"/>
      <c r="C79" s="82"/>
      <c r="D79" s="82"/>
      <c r="E79" s="170" t="s">
        <v>157</v>
      </c>
      <c r="F79" s="171"/>
      <c r="G79" s="171"/>
      <c r="H79" s="185"/>
      <c r="I79" s="171"/>
      <c r="J79" s="185"/>
      <c r="K79" s="171"/>
      <c r="L79" s="171"/>
      <c r="M79" s="171"/>
      <c r="N79" s="171"/>
      <c r="O79" s="172"/>
    </row>
    <row r="80" spans="5:15" ht="12.75" customHeight="1">
      <c r="E80" s="10" t="s">
        <v>25</v>
      </c>
      <c r="F80" s="10"/>
      <c r="G80" s="27" t="s">
        <v>233</v>
      </c>
      <c r="H80" s="131">
        <v>131400</v>
      </c>
      <c r="I80" s="132">
        <f>H80</f>
        <v>131400</v>
      </c>
      <c r="J80" s="128">
        <v>72935.99</v>
      </c>
      <c r="K80" s="60"/>
      <c r="L80" s="60"/>
      <c r="M80" s="60">
        <f>J80</f>
        <v>72935.99</v>
      </c>
      <c r="N80" s="60">
        <f>H80-J80</f>
        <v>58464.009999999995</v>
      </c>
      <c r="O80" s="60">
        <f>I80-J80</f>
        <v>58464.009999999995</v>
      </c>
    </row>
    <row r="81" spans="5:15" ht="12.75" customHeight="1">
      <c r="E81" s="10" t="s">
        <v>28</v>
      </c>
      <c r="F81" s="10"/>
      <c r="G81" s="27" t="s">
        <v>234</v>
      </c>
      <c r="H81" s="131">
        <v>17500</v>
      </c>
      <c r="I81" s="132">
        <f>H81</f>
        <v>17500</v>
      </c>
      <c r="J81" s="128">
        <v>12400</v>
      </c>
      <c r="K81" s="60"/>
      <c r="L81" s="60"/>
      <c r="M81" s="60">
        <f>J81</f>
        <v>12400</v>
      </c>
      <c r="N81" s="60">
        <f>H81-J81</f>
        <v>5100</v>
      </c>
      <c r="O81" s="60">
        <f>I81-J81</f>
        <v>5100</v>
      </c>
    </row>
    <row r="82" spans="5:15" ht="12" customHeight="1">
      <c r="E82" s="10" t="s">
        <v>62</v>
      </c>
      <c r="F82" s="10"/>
      <c r="G82" s="27" t="s">
        <v>235</v>
      </c>
      <c r="H82" s="131">
        <f>75300+30000</f>
        <v>105300</v>
      </c>
      <c r="I82" s="132">
        <f>H82</f>
        <v>105300</v>
      </c>
      <c r="J82" s="128">
        <v>22330</v>
      </c>
      <c r="K82" s="60"/>
      <c r="L82" s="60"/>
      <c r="M82" s="60">
        <f>J82</f>
        <v>22330</v>
      </c>
      <c r="N82" s="60">
        <f>H82-J82</f>
        <v>82970</v>
      </c>
      <c r="O82" s="60">
        <f>I82-J82</f>
        <v>82970</v>
      </c>
    </row>
    <row r="83" spans="5:15" ht="12.75" customHeight="1">
      <c r="E83" s="10" t="s">
        <v>29</v>
      </c>
      <c r="F83" s="10"/>
      <c r="G83" s="27" t="s">
        <v>236</v>
      </c>
      <c r="H83" s="131">
        <v>10000</v>
      </c>
      <c r="I83" s="132">
        <f>H83</f>
        <v>10000</v>
      </c>
      <c r="J83" s="128">
        <v>0</v>
      </c>
      <c r="K83" s="60"/>
      <c r="L83" s="60"/>
      <c r="M83" s="60">
        <f>J83</f>
        <v>0</v>
      </c>
      <c r="N83" s="60">
        <f>H83-J83</f>
        <v>10000</v>
      </c>
      <c r="O83" s="60">
        <f>I83-J83</f>
        <v>10000</v>
      </c>
    </row>
    <row r="84" spans="5:15" ht="12.75" customHeight="1">
      <c r="E84" s="10" t="s">
        <v>30</v>
      </c>
      <c r="F84" s="10"/>
      <c r="G84" s="27" t="s">
        <v>237</v>
      </c>
      <c r="H84" s="131">
        <v>25800</v>
      </c>
      <c r="I84" s="132">
        <f>H84</f>
        <v>25800</v>
      </c>
      <c r="J84" s="128">
        <v>22290</v>
      </c>
      <c r="K84" s="60"/>
      <c r="L84" s="60"/>
      <c r="M84" s="60">
        <f>J84</f>
        <v>22290</v>
      </c>
      <c r="N84" s="60">
        <f>H84-J84</f>
        <v>3510</v>
      </c>
      <c r="O84" s="60">
        <f>I84-J84</f>
        <v>3510</v>
      </c>
    </row>
    <row r="85" spans="5:15" ht="16.5" customHeight="1">
      <c r="E85" s="71" t="s">
        <v>99</v>
      </c>
      <c r="F85" s="10"/>
      <c r="G85" s="71" t="s">
        <v>276</v>
      </c>
      <c r="H85" s="63">
        <f>SUM(H80:H84)</f>
        <v>290000</v>
      </c>
      <c r="I85" s="63">
        <f aca="true" t="shared" si="14" ref="I85:O85">SUM(I80:I84)</f>
        <v>290000</v>
      </c>
      <c r="J85" s="63">
        <f t="shared" si="14"/>
        <v>129955.99</v>
      </c>
      <c r="K85" s="63"/>
      <c r="L85" s="63"/>
      <c r="M85" s="63">
        <f t="shared" si="14"/>
        <v>129955.99</v>
      </c>
      <c r="N85" s="63">
        <f t="shared" si="14"/>
        <v>160044.01</v>
      </c>
      <c r="O85" s="63">
        <f t="shared" si="14"/>
        <v>160044.01</v>
      </c>
    </row>
    <row r="86" spans="5:16" ht="29.25" customHeight="1">
      <c r="E86" s="161" t="s">
        <v>158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3"/>
      <c r="P86" s="64"/>
    </row>
    <row r="87" spans="5:15" ht="12.75" customHeight="1">
      <c r="E87" s="10" t="s">
        <v>62</v>
      </c>
      <c r="F87" s="73"/>
      <c r="G87" s="101" t="s">
        <v>238</v>
      </c>
      <c r="H87" s="60">
        <v>25000</v>
      </c>
      <c r="I87" s="60">
        <f>H87</f>
        <v>25000</v>
      </c>
      <c r="J87" s="92">
        <v>0</v>
      </c>
      <c r="K87" s="63"/>
      <c r="L87" s="63"/>
      <c r="M87" s="60">
        <f>J87</f>
        <v>0</v>
      </c>
      <c r="N87" s="60">
        <f>H87-M87</f>
        <v>25000</v>
      </c>
      <c r="O87" s="70">
        <f>I87-M87</f>
        <v>25000</v>
      </c>
    </row>
    <row r="88" spans="5:15" ht="12" customHeight="1">
      <c r="E88" s="10" t="s">
        <v>30</v>
      </c>
      <c r="F88" s="73"/>
      <c r="G88" s="101" t="s">
        <v>239</v>
      </c>
      <c r="H88" s="60">
        <v>0</v>
      </c>
      <c r="I88" s="60">
        <f>H88</f>
        <v>0</v>
      </c>
      <c r="J88" s="92">
        <v>0</v>
      </c>
      <c r="K88" s="63"/>
      <c r="L88" s="63"/>
      <c r="M88" s="60">
        <f>J88</f>
        <v>0</v>
      </c>
      <c r="N88" s="60">
        <f>H88-M88</f>
        <v>0</v>
      </c>
      <c r="O88" s="70">
        <f>I88-M88</f>
        <v>0</v>
      </c>
    </row>
    <row r="89" spans="5:15" ht="14.25" customHeight="1">
      <c r="E89" s="71" t="s">
        <v>99</v>
      </c>
      <c r="F89" s="10"/>
      <c r="G89" s="71" t="s">
        <v>258</v>
      </c>
      <c r="H89" s="36">
        <f>SUM(H87:H88)</f>
        <v>25000</v>
      </c>
      <c r="I89" s="36">
        <f>SUM(I87:I88)</f>
        <v>25000</v>
      </c>
      <c r="J89" s="36">
        <f>SUM(J87:J88)</f>
        <v>0</v>
      </c>
      <c r="K89" s="36"/>
      <c r="L89" s="36"/>
      <c r="M89" s="36">
        <f>SUM(M87:M88)</f>
        <v>0</v>
      </c>
      <c r="N89" s="36">
        <f>SUM(N87:N88)</f>
        <v>25000</v>
      </c>
      <c r="O89" s="36">
        <f>SUM(O87:O88)</f>
        <v>25000</v>
      </c>
    </row>
    <row r="90" spans="5:15" ht="15.75" customHeight="1">
      <c r="E90" s="161" t="s">
        <v>151</v>
      </c>
      <c r="F90" s="162"/>
      <c r="G90" s="162"/>
      <c r="H90" s="162"/>
      <c r="I90" s="162"/>
      <c r="J90" s="154"/>
      <c r="K90" s="162"/>
      <c r="L90" s="162"/>
      <c r="M90" s="162"/>
      <c r="N90" s="162"/>
      <c r="O90" s="163"/>
    </row>
    <row r="91" spans="5:15" ht="14.25" customHeight="1">
      <c r="E91" s="10" t="s">
        <v>62</v>
      </c>
      <c r="F91" s="81"/>
      <c r="G91" s="27" t="s">
        <v>240</v>
      </c>
      <c r="H91" s="28">
        <v>147000</v>
      </c>
      <c r="I91" s="28">
        <f>H91</f>
        <v>147000</v>
      </c>
      <c r="J91" s="129">
        <v>147000</v>
      </c>
      <c r="K91" s="36"/>
      <c r="L91" s="36"/>
      <c r="M91" s="60">
        <f>J91</f>
        <v>147000</v>
      </c>
      <c r="N91" s="60">
        <f>H91-M91</f>
        <v>0</v>
      </c>
      <c r="O91" s="60">
        <f>I91-M91</f>
        <v>0</v>
      </c>
    </row>
    <row r="92" spans="5:15" ht="13.5" customHeight="1">
      <c r="E92" s="71" t="s">
        <v>99</v>
      </c>
      <c r="F92" s="10"/>
      <c r="G92" s="71" t="s">
        <v>277</v>
      </c>
      <c r="H92" s="36">
        <f>H91</f>
        <v>147000</v>
      </c>
      <c r="I92" s="36">
        <f>I91</f>
        <v>147000</v>
      </c>
      <c r="J92" s="36">
        <f>J91</f>
        <v>147000</v>
      </c>
      <c r="K92" s="36"/>
      <c r="L92" s="36"/>
      <c r="M92" s="36">
        <f>M91</f>
        <v>147000</v>
      </c>
      <c r="N92" s="36">
        <f>N91</f>
        <v>0</v>
      </c>
      <c r="O92" s="36">
        <f>O91</f>
        <v>0</v>
      </c>
    </row>
    <row r="93" spans="5:15" ht="30" customHeight="1">
      <c r="E93" s="173" t="s">
        <v>159</v>
      </c>
      <c r="F93" s="174"/>
      <c r="G93" s="174"/>
      <c r="H93" s="174"/>
      <c r="I93" s="174"/>
      <c r="J93" s="174"/>
      <c r="K93" s="174"/>
      <c r="L93" s="174"/>
      <c r="M93" s="174"/>
      <c r="N93" s="174"/>
      <c r="O93" s="175"/>
    </row>
    <row r="94" spans="5:15" ht="13.5" customHeight="1">
      <c r="E94" s="150" t="s">
        <v>28</v>
      </c>
      <c r="F94" s="150"/>
      <c r="G94" s="151" t="s">
        <v>312</v>
      </c>
      <c r="H94" s="131">
        <f>349500-100000</f>
        <v>249500</v>
      </c>
      <c r="I94" s="131">
        <f>H94</f>
        <v>249500</v>
      </c>
      <c r="J94" s="129">
        <v>158343.56</v>
      </c>
      <c r="K94" s="149"/>
      <c r="L94" s="149"/>
      <c r="M94" s="149">
        <f>J94</f>
        <v>158343.56</v>
      </c>
      <c r="N94" s="149">
        <f>I94-J94</f>
        <v>91156.44</v>
      </c>
      <c r="O94" s="149">
        <f>H94-M94</f>
        <v>91156.44</v>
      </c>
    </row>
    <row r="95" spans="5:15" ht="15.75" customHeight="1">
      <c r="E95" s="152" t="s">
        <v>99</v>
      </c>
      <c r="F95" s="150"/>
      <c r="G95" s="152" t="s">
        <v>278</v>
      </c>
      <c r="H95" s="66">
        <f>H94</f>
        <v>249500</v>
      </c>
      <c r="I95" s="66">
        <f aca="true" t="shared" si="15" ref="I95:O95">I94</f>
        <v>249500</v>
      </c>
      <c r="J95" s="66">
        <f t="shared" si="15"/>
        <v>158343.56</v>
      </c>
      <c r="K95" s="66"/>
      <c r="L95" s="66"/>
      <c r="M95" s="66">
        <f t="shared" si="15"/>
        <v>158343.56</v>
      </c>
      <c r="N95" s="66">
        <f t="shared" si="15"/>
        <v>91156.44</v>
      </c>
      <c r="O95" s="66">
        <f t="shared" si="15"/>
        <v>91156.44</v>
      </c>
    </row>
    <row r="96" spans="5:15" ht="30" customHeight="1">
      <c r="E96" s="173" t="s">
        <v>159</v>
      </c>
      <c r="F96" s="174"/>
      <c r="G96" s="174"/>
      <c r="H96" s="174"/>
      <c r="I96" s="174"/>
      <c r="J96" s="174"/>
      <c r="K96" s="174"/>
      <c r="L96" s="174"/>
      <c r="M96" s="174"/>
      <c r="N96" s="174"/>
      <c r="O96" s="175"/>
    </row>
    <row r="97" spans="5:15" ht="12.75">
      <c r="E97" s="150" t="s">
        <v>27</v>
      </c>
      <c r="F97" s="150"/>
      <c r="G97" s="151" t="s">
        <v>241</v>
      </c>
      <c r="H97" s="131">
        <v>471000</v>
      </c>
      <c r="I97" s="131">
        <f aca="true" t="shared" si="16" ref="I97:I102">H97</f>
        <v>471000</v>
      </c>
      <c r="J97" s="129">
        <v>195766.62</v>
      </c>
      <c r="K97" s="149"/>
      <c r="L97" s="149"/>
      <c r="M97" s="149">
        <f aca="true" t="shared" si="17" ref="M97:M102">J97</f>
        <v>195766.62</v>
      </c>
      <c r="N97" s="149">
        <f aca="true" t="shared" si="18" ref="N97:N102">H97-J97</f>
        <v>275233.38</v>
      </c>
      <c r="O97" s="149">
        <f aca="true" t="shared" si="19" ref="O97:O102">I97-J97</f>
        <v>275233.38</v>
      </c>
    </row>
    <row r="98" spans="5:15" ht="12.75">
      <c r="E98" s="150" t="s">
        <v>28</v>
      </c>
      <c r="F98" s="150"/>
      <c r="G98" s="151" t="s">
        <v>242</v>
      </c>
      <c r="H98" s="131">
        <f>277000-30000</f>
        <v>247000</v>
      </c>
      <c r="I98" s="131">
        <f t="shared" si="16"/>
        <v>247000</v>
      </c>
      <c r="J98" s="129">
        <v>135086.79</v>
      </c>
      <c r="K98" s="149"/>
      <c r="L98" s="149"/>
      <c r="M98" s="149">
        <f t="shared" si="17"/>
        <v>135086.79</v>
      </c>
      <c r="N98" s="149">
        <f t="shared" si="18"/>
        <v>111913.20999999999</v>
      </c>
      <c r="O98" s="149">
        <f t="shared" si="19"/>
        <v>111913.20999999999</v>
      </c>
    </row>
    <row r="99" spans="5:15" ht="12.75">
      <c r="E99" s="150" t="s">
        <v>62</v>
      </c>
      <c r="F99" s="150"/>
      <c r="G99" s="151" t="s">
        <v>243</v>
      </c>
      <c r="H99" s="131">
        <v>165000</v>
      </c>
      <c r="I99" s="131">
        <f t="shared" si="16"/>
        <v>165000</v>
      </c>
      <c r="J99" s="129">
        <v>145554.64</v>
      </c>
      <c r="K99" s="149"/>
      <c r="L99" s="149"/>
      <c r="M99" s="149">
        <f t="shared" si="17"/>
        <v>145554.64</v>
      </c>
      <c r="N99" s="149">
        <f t="shared" si="18"/>
        <v>19445.359999999986</v>
      </c>
      <c r="O99" s="149">
        <f t="shared" si="19"/>
        <v>19445.359999999986</v>
      </c>
    </row>
    <row r="100" spans="5:15" ht="12.75">
      <c r="E100" s="150" t="s">
        <v>62</v>
      </c>
      <c r="F100" s="150"/>
      <c r="G100" s="151" t="s">
        <v>243</v>
      </c>
      <c r="H100" s="131">
        <v>1143178</v>
      </c>
      <c r="I100" s="131">
        <f t="shared" si="16"/>
        <v>1143178</v>
      </c>
      <c r="J100" s="129">
        <v>0</v>
      </c>
      <c r="K100" s="149"/>
      <c r="L100" s="149"/>
      <c r="M100" s="149">
        <f t="shared" si="17"/>
        <v>0</v>
      </c>
      <c r="N100" s="149">
        <f t="shared" si="18"/>
        <v>1143178</v>
      </c>
      <c r="O100" s="149">
        <f t="shared" si="19"/>
        <v>1143178</v>
      </c>
    </row>
    <row r="101" spans="5:15" ht="15" customHeight="1">
      <c r="E101" s="150" t="s">
        <v>29</v>
      </c>
      <c r="F101" s="150"/>
      <c r="G101" s="151" t="s">
        <v>244</v>
      </c>
      <c r="H101" s="131">
        <v>4086822</v>
      </c>
      <c r="I101" s="131">
        <f t="shared" si="16"/>
        <v>4086822</v>
      </c>
      <c r="J101" s="129">
        <v>171880</v>
      </c>
      <c r="K101" s="149"/>
      <c r="L101" s="149"/>
      <c r="M101" s="149">
        <f t="shared" si="17"/>
        <v>171880</v>
      </c>
      <c r="N101" s="149">
        <f t="shared" si="18"/>
        <v>3914942</v>
      </c>
      <c r="O101" s="149">
        <f t="shared" si="19"/>
        <v>3914942</v>
      </c>
    </row>
    <row r="102" spans="5:15" ht="15" customHeight="1">
      <c r="E102" s="10" t="s">
        <v>30</v>
      </c>
      <c r="F102" s="150"/>
      <c r="G102" s="151" t="s">
        <v>245</v>
      </c>
      <c r="H102" s="131">
        <v>0</v>
      </c>
      <c r="I102" s="131">
        <f t="shared" si="16"/>
        <v>0</v>
      </c>
      <c r="J102" s="129">
        <v>0</v>
      </c>
      <c r="K102" s="149"/>
      <c r="L102" s="149"/>
      <c r="M102" s="149">
        <f t="shared" si="17"/>
        <v>0</v>
      </c>
      <c r="N102" s="149">
        <f t="shared" si="18"/>
        <v>0</v>
      </c>
      <c r="O102" s="149">
        <f t="shared" si="19"/>
        <v>0</v>
      </c>
    </row>
    <row r="103" spans="5:15" ht="14.25" customHeight="1">
      <c r="E103" s="71" t="s">
        <v>99</v>
      </c>
      <c r="F103" s="10"/>
      <c r="G103" s="71" t="s">
        <v>279</v>
      </c>
      <c r="H103" s="63">
        <f>SUM(H97:H102)</f>
        <v>6113000</v>
      </c>
      <c r="I103" s="63">
        <f>SUM(I97:I102)</f>
        <v>6113000</v>
      </c>
      <c r="J103" s="63">
        <f>SUM(J97:J102)</f>
        <v>648288.05</v>
      </c>
      <c r="K103" s="63"/>
      <c r="L103" s="63"/>
      <c r="M103" s="63">
        <f>SUM(M97:M102)</f>
        <v>648288.05</v>
      </c>
      <c r="N103" s="63">
        <f>SUM(N97:N102)</f>
        <v>5464711.95</v>
      </c>
      <c r="O103" s="63">
        <f>SUM(O97:O102)</f>
        <v>5464711.95</v>
      </c>
    </row>
    <row r="104" spans="5:15" ht="24.75" customHeight="1" hidden="1">
      <c r="E104" s="177" t="s">
        <v>172</v>
      </c>
      <c r="F104" s="178"/>
      <c r="G104" s="178"/>
      <c r="H104" s="178"/>
      <c r="I104" s="178"/>
      <c r="J104" s="178"/>
      <c r="K104" s="178"/>
      <c r="L104" s="178"/>
      <c r="M104" s="178"/>
      <c r="N104" s="178"/>
      <c r="O104" s="179"/>
    </row>
    <row r="105" spans="5:15" ht="33" customHeight="1" hidden="1">
      <c r="E105" s="88" t="s">
        <v>178</v>
      </c>
      <c r="F105" s="10"/>
      <c r="G105" s="130" t="s">
        <v>176</v>
      </c>
      <c r="H105" s="59"/>
      <c r="I105" s="59"/>
      <c r="J105" s="59"/>
      <c r="K105" s="59"/>
      <c r="L105" s="59"/>
      <c r="M105" s="59"/>
      <c r="N105" s="59"/>
      <c r="O105" s="59"/>
    </row>
    <row r="106" spans="5:15" ht="13.5" customHeight="1" hidden="1">
      <c r="E106" s="10" t="s">
        <v>65</v>
      </c>
      <c r="F106" s="10"/>
      <c r="G106" s="130" t="s">
        <v>177</v>
      </c>
      <c r="H106" s="59"/>
      <c r="I106" s="59"/>
      <c r="J106" s="59"/>
      <c r="K106" s="59"/>
      <c r="L106" s="59"/>
      <c r="M106" s="59"/>
      <c r="N106" s="59"/>
      <c r="O106" s="59"/>
    </row>
    <row r="107" spans="5:15" ht="13.5" customHeight="1" hidden="1">
      <c r="E107" s="10" t="s">
        <v>29</v>
      </c>
      <c r="F107" s="10"/>
      <c r="G107" s="130" t="s">
        <v>181</v>
      </c>
      <c r="H107" s="59"/>
      <c r="I107" s="59"/>
      <c r="J107" s="59"/>
      <c r="K107" s="59"/>
      <c r="L107" s="59"/>
      <c r="M107" s="59"/>
      <c r="N107" s="59"/>
      <c r="O107" s="59"/>
    </row>
    <row r="108" spans="5:15" ht="13.5" customHeight="1" hidden="1">
      <c r="E108" s="71" t="s">
        <v>99</v>
      </c>
      <c r="F108" s="73"/>
      <c r="G108" s="71" t="s">
        <v>171</v>
      </c>
      <c r="H108" s="63"/>
      <c r="I108" s="63"/>
      <c r="J108" s="63"/>
      <c r="K108" s="63"/>
      <c r="L108" s="63"/>
      <c r="M108" s="63"/>
      <c r="N108" s="63"/>
      <c r="O108" s="63"/>
    </row>
    <row r="109" spans="5:15" ht="17.25" customHeight="1">
      <c r="E109" s="164" t="s">
        <v>185</v>
      </c>
      <c r="F109" s="165"/>
      <c r="G109" s="165"/>
      <c r="H109" s="165"/>
      <c r="I109" s="165"/>
      <c r="J109" s="176"/>
      <c r="K109" s="165"/>
      <c r="L109" s="165"/>
      <c r="M109" s="165"/>
      <c r="N109" s="165"/>
      <c r="O109" s="166"/>
    </row>
    <row r="110" spans="5:15" ht="15" customHeight="1">
      <c r="E110" s="10" t="s">
        <v>24</v>
      </c>
      <c r="F110" s="10"/>
      <c r="G110" s="76" t="s">
        <v>246</v>
      </c>
      <c r="H110" s="60">
        <v>0</v>
      </c>
      <c r="I110" s="60">
        <f aca="true" t="shared" si="20" ref="I110:I117">H110</f>
        <v>0</v>
      </c>
      <c r="J110" s="129">
        <v>0</v>
      </c>
      <c r="K110" s="28"/>
      <c r="L110" s="28"/>
      <c r="M110" s="60">
        <f aca="true" t="shared" si="21" ref="M110:M116">J110</f>
        <v>0</v>
      </c>
      <c r="N110" s="60">
        <f aca="true" t="shared" si="22" ref="N110:N117">H110-J110</f>
        <v>0</v>
      </c>
      <c r="O110" s="60">
        <f aca="true" t="shared" si="23" ref="O110:O116">I110-J110</f>
        <v>0</v>
      </c>
    </row>
    <row r="111" spans="5:15" ht="15" customHeight="1">
      <c r="E111" s="10" t="s">
        <v>61</v>
      </c>
      <c r="F111" s="10"/>
      <c r="G111" s="76" t="s">
        <v>247</v>
      </c>
      <c r="H111" s="60">
        <v>0</v>
      </c>
      <c r="I111" s="60">
        <f t="shared" si="20"/>
        <v>0</v>
      </c>
      <c r="J111" s="129">
        <v>0</v>
      </c>
      <c r="K111" s="28"/>
      <c r="L111" s="28"/>
      <c r="M111" s="60">
        <f t="shared" si="21"/>
        <v>0</v>
      </c>
      <c r="N111" s="60">
        <f t="shared" si="22"/>
        <v>0</v>
      </c>
      <c r="O111" s="60">
        <f t="shared" si="23"/>
        <v>0</v>
      </c>
    </row>
    <row r="112" spans="5:15" ht="15.75" customHeight="1">
      <c r="E112" s="10" t="s">
        <v>65</v>
      </c>
      <c r="F112" s="10"/>
      <c r="G112" s="76" t="s">
        <v>248</v>
      </c>
      <c r="H112" s="60">
        <v>0</v>
      </c>
      <c r="I112" s="60">
        <f t="shared" si="20"/>
        <v>0</v>
      </c>
      <c r="J112" s="128">
        <v>0</v>
      </c>
      <c r="K112" s="28"/>
      <c r="L112" s="28"/>
      <c r="M112" s="60">
        <f t="shared" si="21"/>
        <v>0</v>
      </c>
      <c r="N112" s="60">
        <f t="shared" si="22"/>
        <v>0</v>
      </c>
      <c r="O112" s="60">
        <f t="shared" si="23"/>
        <v>0</v>
      </c>
    </row>
    <row r="113" spans="5:15" ht="36.75" customHeight="1">
      <c r="E113" s="88" t="s">
        <v>184</v>
      </c>
      <c r="F113" s="87"/>
      <c r="G113" s="103" t="s">
        <v>249</v>
      </c>
      <c r="H113" s="60">
        <v>2628300</v>
      </c>
      <c r="I113" s="60">
        <f t="shared" si="20"/>
        <v>2628300</v>
      </c>
      <c r="J113" s="143">
        <v>1992600</v>
      </c>
      <c r="K113" s="28"/>
      <c r="L113" s="28"/>
      <c r="M113" s="60">
        <f t="shared" si="21"/>
        <v>1992600</v>
      </c>
      <c r="N113" s="60">
        <f t="shared" si="22"/>
        <v>635700</v>
      </c>
      <c r="O113" s="60">
        <f t="shared" si="23"/>
        <v>635700</v>
      </c>
    </row>
    <row r="114" spans="5:15" ht="36.75" customHeight="1">
      <c r="E114" s="88" t="s">
        <v>184</v>
      </c>
      <c r="F114" s="87"/>
      <c r="G114" s="103" t="s">
        <v>308</v>
      </c>
      <c r="H114" s="60">
        <v>79000</v>
      </c>
      <c r="I114" s="60">
        <f t="shared" si="20"/>
        <v>79000</v>
      </c>
      <c r="J114" s="143">
        <v>79000</v>
      </c>
      <c r="K114" s="28"/>
      <c r="L114" s="28"/>
      <c r="M114" s="60">
        <f>J114</f>
        <v>79000</v>
      </c>
      <c r="N114" s="60">
        <f t="shared" si="22"/>
        <v>0</v>
      </c>
      <c r="O114" s="60">
        <f>I114-J114</f>
        <v>0</v>
      </c>
    </row>
    <row r="115" spans="5:15" ht="36.75" customHeight="1">
      <c r="E115" s="88" t="s">
        <v>184</v>
      </c>
      <c r="F115" s="87"/>
      <c r="G115" s="103" t="s">
        <v>307</v>
      </c>
      <c r="H115" s="60">
        <v>100000</v>
      </c>
      <c r="I115" s="60">
        <f t="shared" si="20"/>
        <v>100000</v>
      </c>
      <c r="J115" s="143">
        <v>100000</v>
      </c>
      <c r="K115" s="28"/>
      <c r="L115" s="28"/>
      <c r="M115" s="60">
        <f t="shared" si="21"/>
        <v>100000</v>
      </c>
      <c r="N115" s="60">
        <f t="shared" si="22"/>
        <v>0</v>
      </c>
      <c r="O115" s="60">
        <f t="shared" si="23"/>
        <v>0</v>
      </c>
    </row>
    <row r="116" spans="5:15" ht="36.75" customHeight="1">
      <c r="E116" s="88" t="s">
        <v>184</v>
      </c>
      <c r="F116" s="87"/>
      <c r="G116" s="103" t="s">
        <v>250</v>
      </c>
      <c r="H116" s="60">
        <v>35000</v>
      </c>
      <c r="I116" s="60">
        <f t="shared" si="20"/>
        <v>35000</v>
      </c>
      <c r="J116" s="143">
        <v>0</v>
      </c>
      <c r="K116" s="28"/>
      <c r="L116" s="28"/>
      <c r="M116" s="60">
        <f t="shared" si="21"/>
        <v>0</v>
      </c>
      <c r="N116" s="60">
        <f t="shared" si="22"/>
        <v>35000</v>
      </c>
      <c r="O116" s="60">
        <f t="shared" si="23"/>
        <v>35000</v>
      </c>
    </row>
    <row r="117" spans="5:15" ht="36.75" customHeight="1">
      <c r="E117" s="88" t="s">
        <v>184</v>
      </c>
      <c r="F117" s="87"/>
      <c r="G117" s="103" t="s">
        <v>311</v>
      </c>
      <c r="H117" s="60">
        <v>100000</v>
      </c>
      <c r="I117" s="60">
        <f t="shared" si="20"/>
        <v>100000</v>
      </c>
      <c r="J117" s="143">
        <v>0</v>
      </c>
      <c r="K117" s="28"/>
      <c r="L117" s="28"/>
      <c r="M117" s="60">
        <f>J117</f>
        <v>0</v>
      </c>
      <c r="N117" s="60">
        <f t="shared" si="22"/>
        <v>100000</v>
      </c>
      <c r="O117" s="60">
        <f>I117-J117</f>
        <v>100000</v>
      </c>
    </row>
    <row r="118" spans="5:15" ht="15" customHeight="1">
      <c r="E118" s="71" t="s">
        <v>99</v>
      </c>
      <c r="F118" s="73"/>
      <c r="G118" s="77" t="s">
        <v>253</v>
      </c>
      <c r="H118" s="63">
        <f>H110+H111+H112+H113+H115+H116+H117+H114</f>
        <v>2942300</v>
      </c>
      <c r="I118" s="63">
        <f>I110+I111+I112+I113+I115+I116+I117+I114</f>
        <v>2942300</v>
      </c>
      <c r="J118" s="63">
        <f>J110+J111+J112+J113+J115+J116+J117+J114</f>
        <v>2171600</v>
      </c>
      <c r="K118" s="63"/>
      <c r="L118" s="63"/>
      <c r="M118" s="63">
        <f>M110+M111+M112+M113+M115+M116+M117+M114</f>
        <v>2171600</v>
      </c>
      <c r="N118" s="63">
        <f>N113+N114+N115+N116+N117</f>
        <v>770700</v>
      </c>
      <c r="O118" s="63">
        <f>O113+O114+O115+O116+O117</f>
        <v>770700</v>
      </c>
    </row>
    <row r="119" spans="5:15" ht="15" customHeight="1">
      <c r="E119" s="170" t="s">
        <v>160</v>
      </c>
      <c r="F119" s="171"/>
      <c r="G119" s="171"/>
      <c r="H119" s="171"/>
      <c r="I119" s="171"/>
      <c r="J119" s="171"/>
      <c r="K119" s="171"/>
      <c r="L119" s="171"/>
      <c r="M119" s="171"/>
      <c r="N119" s="171"/>
      <c r="O119" s="172"/>
    </row>
    <row r="120" spans="5:15" ht="36.75" customHeight="1">
      <c r="E120" s="88" t="s">
        <v>161</v>
      </c>
      <c r="F120" s="73"/>
      <c r="G120" s="103" t="s">
        <v>251</v>
      </c>
      <c r="H120" s="59">
        <v>60000</v>
      </c>
      <c r="I120" s="59">
        <f>H120</f>
        <v>60000</v>
      </c>
      <c r="J120" s="59">
        <v>40000</v>
      </c>
      <c r="K120" s="10"/>
      <c r="L120" s="10"/>
      <c r="M120" s="59">
        <f>J120</f>
        <v>40000</v>
      </c>
      <c r="N120" s="59">
        <f>I120-J120</f>
        <v>20000</v>
      </c>
      <c r="O120" s="59">
        <f>I120-M120</f>
        <v>20000</v>
      </c>
    </row>
    <row r="121" spans="5:15" ht="14.25" customHeight="1">
      <c r="E121" s="71" t="s">
        <v>99</v>
      </c>
      <c r="F121" s="113"/>
      <c r="G121" s="77" t="s">
        <v>252</v>
      </c>
      <c r="H121" s="93">
        <f>SUM(H120:H120)</f>
        <v>60000</v>
      </c>
      <c r="I121" s="93">
        <f>SUM(I120:I120)</f>
        <v>60000</v>
      </c>
      <c r="J121" s="93">
        <f>SUM(J120:J120)</f>
        <v>40000</v>
      </c>
      <c r="K121" s="93"/>
      <c r="L121" s="93"/>
      <c r="M121" s="93">
        <f>SUM(M120:M120)</f>
        <v>40000</v>
      </c>
      <c r="N121" s="93">
        <f>SUM(N120:N120)</f>
        <v>20000</v>
      </c>
      <c r="O121" s="93">
        <f>SUM(O120:O120)</f>
        <v>20000</v>
      </c>
    </row>
    <row r="122" spans="5:15" ht="15" customHeight="1">
      <c r="E122" s="170" t="s">
        <v>166</v>
      </c>
      <c r="F122" s="171"/>
      <c r="G122" s="171"/>
      <c r="H122" s="171"/>
      <c r="I122" s="171"/>
      <c r="J122" s="171"/>
      <c r="K122" s="171"/>
      <c r="L122" s="171"/>
      <c r="M122" s="171"/>
      <c r="N122" s="171"/>
      <c r="O122" s="172"/>
    </row>
    <row r="123" spans="5:15" ht="29.25" customHeight="1">
      <c r="E123" s="88" t="s">
        <v>167</v>
      </c>
      <c r="F123" s="73"/>
      <c r="G123" s="103" t="s">
        <v>280</v>
      </c>
      <c r="H123" s="59">
        <v>8300</v>
      </c>
      <c r="I123" s="59">
        <f>H123</f>
        <v>8300</v>
      </c>
      <c r="J123" s="59">
        <v>0</v>
      </c>
      <c r="K123" s="10"/>
      <c r="L123" s="10"/>
      <c r="M123" s="59">
        <f>J123</f>
        <v>0</v>
      </c>
      <c r="N123" s="59">
        <f>I123-J123</f>
        <v>8300</v>
      </c>
      <c r="O123" s="59">
        <f>I123-M123</f>
        <v>8300</v>
      </c>
    </row>
    <row r="124" spans="5:15" ht="14.25" customHeight="1">
      <c r="E124" s="71" t="s">
        <v>99</v>
      </c>
      <c r="F124" s="113"/>
      <c r="G124" s="77" t="s">
        <v>281</v>
      </c>
      <c r="H124" s="93">
        <f>SUM(H123:H123)</f>
        <v>8300</v>
      </c>
      <c r="I124" s="93">
        <f>SUM(I123:I123)</f>
        <v>8300</v>
      </c>
      <c r="J124" s="93">
        <f>SUM(J123:J123)</f>
        <v>0</v>
      </c>
      <c r="K124" s="93"/>
      <c r="L124" s="93"/>
      <c r="M124" s="93">
        <f>SUM(M123:M123)</f>
        <v>0</v>
      </c>
      <c r="N124" s="93">
        <f>SUM(N123:N123)</f>
        <v>8300</v>
      </c>
      <c r="O124" s="93">
        <f>SUM(O123:O123)</f>
        <v>8300</v>
      </c>
    </row>
    <row r="125" spans="5:15" ht="14.25" customHeight="1">
      <c r="E125" s="140" t="s">
        <v>186</v>
      </c>
      <c r="F125" s="141"/>
      <c r="G125" s="142"/>
      <c r="H125" s="89"/>
      <c r="I125" s="89"/>
      <c r="J125" s="89"/>
      <c r="K125" s="89"/>
      <c r="L125" s="89"/>
      <c r="M125" s="89"/>
      <c r="N125" s="89"/>
      <c r="O125" s="90"/>
    </row>
    <row r="126" spans="5:15" ht="36.75" customHeight="1">
      <c r="E126" s="88" t="s">
        <v>184</v>
      </c>
      <c r="F126" s="87"/>
      <c r="G126" s="103" t="s">
        <v>254</v>
      </c>
      <c r="H126" s="60">
        <v>7845000</v>
      </c>
      <c r="I126" s="60">
        <f>H126</f>
        <v>7845000</v>
      </c>
      <c r="J126" s="143">
        <v>5883000</v>
      </c>
      <c r="K126" s="28"/>
      <c r="L126" s="28"/>
      <c r="M126" s="60">
        <f>J126</f>
        <v>5883000</v>
      </c>
      <c r="N126" s="60">
        <f>H126-J126</f>
        <v>1962000</v>
      </c>
      <c r="O126" s="60">
        <f>I126-J126</f>
        <v>1962000</v>
      </c>
    </row>
    <row r="127" spans="5:15" ht="36.75" customHeight="1">
      <c r="E127" s="88" t="s">
        <v>184</v>
      </c>
      <c r="F127" s="87"/>
      <c r="G127" s="103" t="s">
        <v>255</v>
      </c>
      <c r="H127" s="60">
        <f>54000+40000</f>
        <v>94000</v>
      </c>
      <c r="I127" s="60">
        <f>H127</f>
        <v>94000</v>
      </c>
      <c r="J127" s="143">
        <v>48045.76</v>
      </c>
      <c r="K127" s="28"/>
      <c r="L127" s="28"/>
      <c r="M127" s="60">
        <f>J127</f>
        <v>48045.76</v>
      </c>
      <c r="N127" s="60">
        <f>H127-J127</f>
        <v>45954.24</v>
      </c>
      <c r="O127" s="60">
        <f>I127-J127</f>
        <v>45954.24</v>
      </c>
    </row>
    <row r="128" spans="5:15" ht="14.25" customHeight="1">
      <c r="E128" s="71" t="s">
        <v>99</v>
      </c>
      <c r="F128" s="73"/>
      <c r="G128" s="103" t="s">
        <v>257</v>
      </c>
      <c r="H128" s="36">
        <f>SUM(H126:H127)</f>
        <v>7939000</v>
      </c>
      <c r="I128" s="36">
        <f aca="true" t="shared" si="24" ref="I128:O128">SUM(I126:I127)</f>
        <v>7939000</v>
      </c>
      <c r="J128" s="36">
        <f t="shared" si="24"/>
        <v>5931045.76</v>
      </c>
      <c r="K128" s="36"/>
      <c r="L128" s="36"/>
      <c r="M128" s="36">
        <f t="shared" si="24"/>
        <v>5931045.76</v>
      </c>
      <c r="N128" s="36">
        <f t="shared" si="24"/>
        <v>2007954.24</v>
      </c>
      <c r="O128" s="36">
        <f t="shared" si="24"/>
        <v>2007954.24</v>
      </c>
    </row>
    <row r="129" spans="5:15" ht="13.5" customHeight="1">
      <c r="E129" s="164" t="s">
        <v>162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66"/>
    </row>
    <row r="130" spans="5:15" ht="14.25" customHeight="1">
      <c r="E130" s="10" t="s">
        <v>65</v>
      </c>
      <c r="F130" s="73"/>
      <c r="G130" s="112" t="s">
        <v>256</v>
      </c>
      <c r="H130" s="60">
        <v>0</v>
      </c>
      <c r="I130" s="60">
        <v>0</v>
      </c>
      <c r="J130" s="60">
        <v>0</v>
      </c>
      <c r="K130" s="60"/>
      <c r="L130" s="60"/>
      <c r="M130" s="60">
        <f>J130</f>
        <v>0</v>
      </c>
      <c r="N130" s="60">
        <f>H130-J130</f>
        <v>0</v>
      </c>
      <c r="O130" s="60">
        <f>I130-J130</f>
        <v>0</v>
      </c>
    </row>
    <row r="131" spans="5:15" ht="12" customHeight="1">
      <c r="E131" s="71" t="s">
        <v>99</v>
      </c>
      <c r="F131" s="73"/>
      <c r="G131" s="71" t="s">
        <v>256</v>
      </c>
      <c r="H131" s="36">
        <f>H130</f>
        <v>0</v>
      </c>
      <c r="I131" s="36">
        <f>I130</f>
        <v>0</v>
      </c>
      <c r="J131" s="36">
        <f>J130</f>
        <v>0</v>
      </c>
      <c r="K131" s="36"/>
      <c r="L131" s="36"/>
      <c r="M131" s="36">
        <f>M130</f>
        <v>0</v>
      </c>
      <c r="N131" s="36">
        <f>N130</f>
        <v>0</v>
      </c>
      <c r="O131" s="36">
        <f>O130</f>
        <v>0</v>
      </c>
    </row>
    <row r="132" spans="5:15" ht="25.5" customHeight="1">
      <c r="E132" s="88" t="s">
        <v>49</v>
      </c>
      <c r="F132" s="10">
        <v>650</v>
      </c>
      <c r="G132" s="27"/>
      <c r="H132" s="28"/>
      <c r="I132" s="28"/>
      <c r="J132" s="28">
        <f>'Исполение бюджета (Доходы)'!F19-'Исполение бюджета (Расходы)'!J6</f>
        <v>-66586.89999999851</v>
      </c>
      <c r="K132" s="28">
        <f>'Исполение бюджета (Доходы)'!G20-'Исполение бюджета (Расходы)'!K6</f>
        <v>0</v>
      </c>
      <c r="L132" s="28">
        <f>'Исполение бюджета (Доходы)'!H20-'Исполение бюджета (Расходы)'!L6</f>
        <v>0</v>
      </c>
      <c r="M132" s="28">
        <f>J132</f>
        <v>-66586.89999999851</v>
      </c>
      <c r="N132" s="28">
        <f>N6</f>
        <v>12398935.360000001</v>
      </c>
      <c r="O132" s="28">
        <f>O6</f>
        <v>12398935.360000001</v>
      </c>
    </row>
  </sheetData>
  <sheetProtection/>
  <mergeCells count="29">
    <mergeCell ref="E90:O90"/>
    <mergeCell ref="A12:C12"/>
    <mergeCell ref="E42:O42"/>
    <mergeCell ref="E75:O75"/>
    <mergeCell ref="E86:O86"/>
    <mergeCell ref="E12:O12"/>
    <mergeCell ref="E60:L60"/>
    <mergeCell ref="E68:O68"/>
    <mergeCell ref="E72:O72"/>
    <mergeCell ref="E79:O79"/>
    <mergeCell ref="E129:O129"/>
    <mergeCell ref="E27:O27"/>
    <mergeCell ref="E30:O30"/>
    <mergeCell ref="E119:O119"/>
    <mergeCell ref="E96:O96"/>
    <mergeCell ref="E109:O109"/>
    <mergeCell ref="E122:O122"/>
    <mergeCell ref="E104:O104"/>
    <mergeCell ref="E64:L64"/>
    <mergeCell ref="E93:O93"/>
    <mergeCell ref="H1:J1"/>
    <mergeCell ref="E8:O8"/>
    <mergeCell ref="H3:H4"/>
    <mergeCell ref="I3:I4"/>
    <mergeCell ref="J3:M3"/>
    <mergeCell ref="N3:O3"/>
    <mergeCell ref="E3:E4"/>
    <mergeCell ref="F3:F4"/>
    <mergeCell ref="G3:G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9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F18" sqref="F18"/>
    </sheetView>
  </sheetViews>
  <sheetFormatPr defaultColWidth="9.125" defaultRowHeight="12.75"/>
  <cols>
    <col min="1" max="1" width="1.121093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8" t="s">
        <v>3</v>
      </c>
      <c r="C3" s="158" t="s">
        <v>20</v>
      </c>
      <c r="D3" s="158" t="s">
        <v>51</v>
      </c>
      <c r="E3" s="158" t="s">
        <v>53</v>
      </c>
      <c r="F3" s="158" t="s">
        <v>7</v>
      </c>
      <c r="G3" s="158"/>
      <c r="H3" s="158"/>
      <c r="I3" s="158"/>
      <c r="J3" s="158" t="s">
        <v>33</v>
      </c>
    </row>
    <row r="4" spans="2:10" ht="60" customHeight="1">
      <c r="B4" s="158"/>
      <c r="C4" s="158"/>
      <c r="D4" s="158"/>
      <c r="E4" s="158"/>
      <c r="F4" s="12" t="s">
        <v>52</v>
      </c>
      <c r="G4" s="12" t="s">
        <v>35</v>
      </c>
      <c r="H4" s="12" t="s">
        <v>36</v>
      </c>
      <c r="I4" s="12" t="s">
        <v>21</v>
      </c>
      <c r="J4" s="158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5" t="s">
        <v>55</v>
      </c>
      <c r="C7" s="10">
        <v>500</v>
      </c>
      <c r="D7" s="123" t="s">
        <v>131</v>
      </c>
      <c r="E7" s="121" t="s">
        <v>134</v>
      </c>
      <c r="F7" s="122">
        <f>F14</f>
        <v>66586.89999999851</v>
      </c>
      <c r="G7" s="122" t="s">
        <v>134</v>
      </c>
      <c r="H7" s="122" t="s">
        <v>134</v>
      </c>
      <c r="I7" s="122">
        <f>I14</f>
        <v>66586.89999999851</v>
      </c>
      <c r="J7" s="121" t="s">
        <v>134</v>
      </c>
    </row>
    <row r="8" spans="2:10" ht="11.25">
      <c r="B8" s="136" t="s">
        <v>23</v>
      </c>
      <c r="C8" s="10"/>
      <c r="D8" s="123"/>
      <c r="E8" s="121"/>
      <c r="F8" s="122"/>
      <c r="G8" s="122"/>
      <c r="H8" s="122"/>
      <c r="I8" s="122"/>
      <c r="J8" s="121"/>
    </row>
    <row r="9" spans="2:10" ht="22.5">
      <c r="B9" s="135" t="s">
        <v>56</v>
      </c>
      <c r="C9" s="10">
        <v>520</v>
      </c>
      <c r="D9" s="123" t="s">
        <v>131</v>
      </c>
      <c r="E9" s="121" t="s">
        <v>134</v>
      </c>
      <c r="F9" s="122" t="s">
        <v>134</v>
      </c>
      <c r="G9" s="122" t="s">
        <v>134</v>
      </c>
      <c r="H9" s="122" t="s">
        <v>134</v>
      </c>
      <c r="I9" s="122" t="s">
        <v>134</v>
      </c>
      <c r="J9" s="121" t="s">
        <v>134</v>
      </c>
    </row>
    <row r="10" spans="2:10" ht="11.25">
      <c r="B10" s="136" t="s">
        <v>57</v>
      </c>
      <c r="C10" s="10"/>
      <c r="D10" s="123"/>
      <c r="E10" s="121"/>
      <c r="F10" s="122"/>
      <c r="G10" s="122"/>
      <c r="H10" s="122"/>
      <c r="I10" s="122"/>
      <c r="J10" s="121"/>
    </row>
    <row r="11" spans="2:10" ht="22.5">
      <c r="B11" s="135" t="s">
        <v>58</v>
      </c>
      <c r="C11" s="10">
        <v>620</v>
      </c>
      <c r="D11" s="123" t="s">
        <v>131</v>
      </c>
      <c r="E11" s="121" t="s">
        <v>134</v>
      </c>
      <c r="F11" s="122" t="s">
        <v>134</v>
      </c>
      <c r="G11" s="122" t="s">
        <v>134</v>
      </c>
      <c r="H11" s="122" t="s">
        <v>134</v>
      </c>
      <c r="I11" s="122" t="s">
        <v>134</v>
      </c>
      <c r="J11" s="121" t="s">
        <v>134</v>
      </c>
    </row>
    <row r="12" spans="2:10" ht="11.25">
      <c r="B12" s="136" t="s">
        <v>57</v>
      </c>
      <c r="C12" s="10"/>
      <c r="D12" s="123"/>
      <c r="E12" s="121"/>
      <c r="F12" s="122"/>
      <c r="G12" s="122"/>
      <c r="H12" s="122"/>
      <c r="I12" s="122"/>
      <c r="J12" s="121"/>
    </row>
    <row r="13" spans="2:10" ht="11.25">
      <c r="B13" s="135" t="s">
        <v>125</v>
      </c>
      <c r="C13" s="10">
        <v>700</v>
      </c>
      <c r="D13" s="123"/>
      <c r="E13" s="121" t="s">
        <v>134</v>
      </c>
      <c r="F13" s="122" t="s">
        <v>131</v>
      </c>
      <c r="G13" s="122" t="s">
        <v>134</v>
      </c>
      <c r="H13" s="122" t="s">
        <v>134</v>
      </c>
      <c r="I13" s="122" t="s">
        <v>134</v>
      </c>
      <c r="J13" s="121" t="s">
        <v>134</v>
      </c>
    </row>
    <row r="14" spans="2:10" ht="22.5">
      <c r="B14" s="135" t="s">
        <v>126</v>
      </c>
      <c r="C14" s="10">
        <v>800</v>
      </c>
      <c r="D14" s="123" t="s">
        <v>131</v>
      </c>
      <c r="E14" s="122" t="s">
        <v>131</v>
      </c>
      <c r="F14" s="122">
        <f>F15</f>
        <v>66586.89999999851</v>
      </c>
      <c r="G14" s="122" t="s">
        <v>134</v>
      </c>
      <c r="H14" s="122" t="s">
        <v>134</v>
      </c>
      <c r="I14" s="122">
        <f>I15</f>
        <v>66586.89999999851</v>
      </c>
      <c r="J14" s="122" t="s">
        <v>131</v>
      </c>
    </row>
    <row r="15" spans="2:10" ht="33.75">
      <c r="B15" s="135" t="s">
        <v>127</v>
      </c>
      <c r="C15" s="10">
        <v>810</v>
      </c>
      <c r="D15" s="123" t="s">
        <v>131</v>
      </c>
      <c r="E15" s="122" t="s">
        <v>131</v>
      </c>
      <c r="F15" s="122">
        <f>F17+F18</f>
        <v>66586.89999999851</v>
      </c>
      <c r="G15" s="122" t="s">
        <v>134</v>
      </c>
      <c r="H15" s="122" t="s">
        <v>131</v>
      </c>
      <c r="I15" s="122">
        <f>I17+I18</f>
        <v>66586.89999999851</v>
      </c>
      <c r="J15" s="122" t="s">
        <v>131</v>
      </c>
    </row>
    <row r="16" spans="2:10" ht="11.25">
      <c r="B16" s="136" t="s">
        <v>57</v>
      </c>
      <c r="C16" s="10"/>
      <c r="D16" s="123"/>
      <c r="E16" s="20"/>
      <c r="F16" s="122"/>
      <c r="G16" s="122"/>
      <c r="H16" s="122"/>
      <c r="I16" s="122"/>
      <c r="J16" s="122"/>
    </row>
    <row r="17" spans="2:10" ht="33.75">
      <c r="B17" s="135" t="s">
        <v>128</v>
      </c>
      <c r="C17" s="10">
        <v>811</v>
      </c>
      <c r="D17" s="123" t="s">
        <v>131</v>
      </c>
      <c r="E17" s="122" t="s">
        <v>131</v>
      </c>
      <c r="F17" s="155">
        <f>-'Исполение бюджета (Доходы)'!F19</f>
        <v>-16931477.740000002</v>
      </c>
      <c r="G17" s="122" t="s">
        <v>131</v>
      </c>
      <c r="H17" s="122" t="s">
        <v>131</v>
      </c>
      <c r="I17" s="122">
        <f>F17</f>
        <v>-16931477.740000002</v>
      </c>
      <c r="J17" s="122" t="s">
        <v>131</v>
      </c>
    </row>
    <row r="18" spans="2:10" ht="33.75">
      <c r="B18" s="135" t="s">
        <v>132</v>
      </c>
      <c r="C18" s="10">
        <v>812</v>
      </c>
      <c r="D18" s="123" t="s">
        <v>131</v>
      </c>
      <c r="E18" s="122" t="s">
        <v>131</v>
      </c>
      <c r="F18" s="122">
        <f>'Исполение бюджета (Расходы)'!M6</f>
        <v>16998064.64</v>
      </c>
      <c r="G18" s="122" t="s">
        <v>134</v>
      </c>
      <c r="H18" s="122" t="s">
        <v>131</v>
      </c>
      <c r="I18" s="122">
        <f>F18</f>
        <v>16998064.64</v>
      </c>
      <c r="J18" s="122" t="s">
        <v>131</v>
      </c>
    </row>
    <row r="19" spans="2:10" ht="22.5">
      <c r="B19" s="135" t="s">
        <v>129</v>
      </c>
      <c r="C19" s="10">
        <v>820</v>
      </c>
      <c r="D19" s="123" t="s">
        <v>131</v>
      </c>
      <c r="E19" s="122" t="s">
        <v>131</v>
      </c>
      <c r="F19" s="122" t="s">
        <v>131</v>
      </c>
      <c r="G19" s="121" t="s">
        <v>134</v>
      </c>
      <c r="H19" s="121" t="s">
        <v>134</v>
      </c>
      <c r="I19" s="121" t="s">
        <v>134</v>
      </c>
      <c r="J19" s="122" t="s">
        <v>131</v>
      </c>
    </row>
    <row r="20" spans="2:10" ht="11.25">
      <c r="B20" s="136" t="s">
        <v>23</v>
      </c>
      <c r="C20" s="10"/>
      <c r="D20" s="123"/>
      <c r="E20" s="122"/>
      <c r="F20" s="122"/>
      <c r="G20" s="121"/>
      <c r="H20" s="121"/>
      <c r="I20" s="121"/>
      <c r="J20" s="122"/>
    </row>
    <row r="21" spans="2:10" ht="22.5">
      <c r="B21" s="135" t="s">
        <v>133</v>
      </c>
      <c r="C21" s="10">
        <v>821</v>
      </c>
      <c r="D21" s="123" t="s">
        <v>131</v>
      </c>
      <c r="E21" s="122" t="s">
        <v>131</v>
      </c>
      <c r="F21" s="122" t="s">
        <v>131</v>
      </c>
      <c r="G21" s="121" t="s">
        <v>134</v>
      </c>
      <c r="H21" s="121" t="s">
        <v>134</v>
      </c>
      <c r="I21" s="121" t="s">
        <v>134</v>
      </c>
      <c r="J21" s="122" t="s">
        <v>131</v>
      </c>
    </row>
    <row r="22" spans="2:10" ht="22.5">
      <c r="B22" s="135" t="s">
        <v>130</v>
      </c>
      <c r="C22" s="10">
        <v>822</v>
      </c>
      <c r="D22" s="123" t="s">
        <v>131</v>
      </c>
      <c r="E22" s="122" t="s">
        <v>131</v>
      </c>
      <c r="F22" s="122" t="s">
        <v>131</v>
      </c>
      <c r="G22" s="121" t="s">
        <v>134</v>
      </c>
      <c r="H22" s="121" t="s">
        <v>134</v>
      </c>
      <c r="I22" s="121" t="s">
        <v>134</v>
      </c>
      <c r="J22" s="122" t="s">
        <v>131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20.25" customHeight="1">
      <c r="A26" s="1" t="s">
        <v>189</v>
      </c>
      <c r="B26" s="23" t="s">
        <v>191</v>
      </c>
      <c r="C26" s="7"/>
      <c r="D26" s="145" t="s">
        <v>192</v>
      </c>
    </row>
    <row r="27" spans="3:10" ht="11.25">
      <c r="C27" s="1" t="s">
        <v>14</v>
      </c>
      <c r="D27" s="6" t="s">
        <v>13</v>
      </c>
      <c r="G27" s="115"/>
      <c r="I27" s="186"/>
      <c r="J27" s="186"/>
    </row>
    <row r="28" spans="1:10" ht="12.75">
      <c r="A28" s="1" t="s">
        <v>190</v>
      </c>
      <c r="B28" s="23" t="s">
        <v>193</v>
      </c>
      <c r="C28" s="7"/>
      <c r="D28" s="145" t="s">
        <v>194</v>
      </c>
      <c r="G28" s="6"/>
      <c r="I28" s="127"/>
      <c r="J28" s="127"/>
    </row>
    <row r="29" spans="2:4" ht="11.25">
      <c r="B29" s="26"/>
      <c r="C29" s="1" t="s">
        <v>14</v>
      </c>
      <c r="D29" s="6" t="s">
        <v>13</v>
      </c>
    </row>
    <row r="31" ht="11.25">
      <c r="B31" s="125" t="s">
        <v>314</v>
      </c>
    </row>
    <row r="32" spans="5:8" ht="11.25">
      <c r="E32" s="115"/>
      <c r="F32" s="115"/>
      <c r="G32" s="115"/>
      <c r="H32" s="115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2016-09-30T04:42:11Z</cp:lastPrinted>
  <dcterms:created xsi:type="dcterms:W3CDTF">2005-09-08T10:59:43Z</dcterms:created>
  <dcterms:modified xsi:type="dcterms:W3CDTF">2016-09-30T04:45:26Z</dcterms:modified>
  <cp:category/>
  <cp:version/>
  <cp:contentType/>
  <cp:contentStatus/>
</cp:coreProperties>
</file>